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bcssi-my.sharepoint.com/personal/m04029_c-ssi_de/Documents/Dokumente/Vergabe Baumpflege/Vergabe für 01.11.26 - 29.02.28/"/>
    </mc:Choice>
  </mc:AlternateContent>
  <xr:revisionPtr revIDLastSave="800" documentId="8_{58665F4B-6F5C-492B-936F-D2866AF915D5}" xr6:coauthVersionLast="47" xr6:coauthVersionMax="47" xr10:uidLastSave="{E7442A94-32BE-4599-A60C-05365BEEF5D9}"/>
  <bookViews>
    <workbookView xWindow="-120" yWindow="-120" windowWidth="29040" windowHeight="15720" xr2:uid="{00000000-000D-0000-FFFF-FFFF00000000}"/>
  </bookViews>
  <sheets>
    <sheet name="Streckenübersicht A7" sheetId="4" r:id="rId1"/>
    <sheet name="Streckenübersicht A44" sheetId="5" r:id="rId2"/>
    <sheet name="Streckenübersicht A49" sheetId="1" r:id="rId3"/>
  </sheets>
  <definedNames>
    <definedName name="_xlnm.Print_Titles" localSheetId="1">'Streckenübersicht A44'!$5:$11</definedName>
    <definedName name="_xlnm.Print_Titles" localSheetId="2">'Streckenübersicht A49'!$5:$11</definedName>
    <definedName name="_xlnm.Print_Titles" localSheetId="0">'Streckenübersicht A7'!$5:$11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37" i="5" l="1"/>
  <c r="AU38" i="5"/>
  <c r="AU39" i="5"/>
  <c r="AU40" i="5"/>
  <c r="AV37" i="5"/>
  <c r="AV38" i="5"/>
  <c r="AV39" i="5"/>
  <c r="AV40" i="5"/>
  <c r="AW37" i="5"/>
  <c r="AW38" i="5"/>
  <c r="AW39" i="5"/>
  <c r="AW40" i="5"/>
  <c r="AU33" i="5"/>
  <c r="AU34" i="5"/>
  <c r="AU35" i="5"/>
  <c r="AU36" i="5"/>
  <c r="AW31" i="5"/>
  <c r="AW32" i="5"/>
  <c r="AW33" i="5"/>
  <c r="AW34" i="5"/>
  <c r="AW35" i="5"/>
  <c r="AW36" i="5"/>
  <c r="AW26" i="4"/>
  <c r="AX13" i="1"/>
  <c r="AX12" i="1"/>
  <c r="AX25" i="1"/>
  <c r="P27" i="4"/>
  <c r="Q27" i="4"/>
  <c r="U27" i="4"/>
  <c r="AW25" i="5"/>
  <c r="AW26" i="5"/>
  <c r="AW27" i="5"/>
  <c r="AW28" i="5"/>
  <c r="AW29" i="5"/>
  <c r="AC41" i="5"/>
  <c r="AB41" i="5"/>
  <c r="AA41" i="5"/>
  <c r="Z41" i="5"/>
  <c r="Y41" i="5"/>
  <c r="W41" i="5"/>
  <c r="T41" i="5"/>
  <c r="S41" i="5"/>
  <c r="AW30" i="5"/>
  <c r="AW24" i="5"/>
  <c r="AW23" i="5"/>
  <c r="AW22" i="5"/>
  <c r="AW21" i="5"/>
  <c r="AW20" i="5"/>
  <c r="AW19" i="5"/>
  <c r="AW18" i="5"/>
  <c r="AW17" i="5"/>
  <c r="AW16" i="5"/>
  <c r="AW15" i="5"/>
  <c r="AW14" i="5"/>
  <c r="AW13" i="5"/>
  <c r="AW12" i="5"/>
  <c r="AC10" i="5"/>
  <c r="AB10" i="5"/>
  <c r="AA10" i="5"/>
  <c r="Z10" i="5"/>
  <c r="AV26" i="5" s="1"/>
  <c r="Y10" i="5"/>
  <c r="W10" i="5"/>
  <c r="AU27" i="5" s="1"/>
  <c r="AU24" i="5"/>
  <c r="Q10" i="5"/>
  <c r="P10" i="5"/>
  <c r="AC27" i="4"/>
  <c r="AB27" i="4"/>
  <c r="AA27" i="4"/>
  <c r="Z27" i="4"/>
  <c r="Y27" i="4"/>
  <c r="W27" i="4"/>
  <c r="T27" i="4"/>
  <c r="S27" i="4"/>
  <c r="AW25" i="4"/>
  <c r="AW24" i="4"/>
  <c r="AW23" i="4"/>
  <c r="AW22" i="4"/>
  <c r="AW21" i="4"/>
  <c r="AW20" i="4"/>
  <c r="AW19" i="4"/>
  <c r="AW18" i="4"/>
  <c r="AW17" i="4"/>
  <c r="AW16" i="4"/>
  <c r="AW15" i="4"/>
  <c r="AW14" i="4"/>
  <c r="AW13" i="4"/>
  <c r="AW12" i="4"/>
  <c r="AC10" i="4"/>
  <c r="AB10" i="4"/>
  <c r="AA10" i="4"/>
  <c r="Z10" i="4"/>
  <c r="Y10" i="4"/>
  <c r="W10" i="4"/>
  <c r="Q10" i="4"/>
  <c r="P10" i="4"/>
  <c r="AX24" i="1"/>
  <c r="AX26" i="1"/>
  <c r="AX23" i="1"/>
  <c r="AX22" i="1"/>
  <c r="U27" i="1"/>
  <c r="X10" i="1"/>
  <c r="AV26" i="1" s="1"/>
  <c r="AV26" i="4"/>
  <c r="AU26" i="4"/>
  <c r="AV24" i="4"/>
  <c r="AV13" i="4"/>
  <c r="AV17" i="4"/>
  <c r="AV23" i="4"/>
  <c r="AV13" i="1"/>
  <c r="AV25" i="1"/>
  <c r="AU28" i="5"/>
  <c r="AV18" i="5"/>
  <c r="AU16" i="5"/>
  <c r="AU20" i="5"/>
  <c r="AU16" i="4"/>
  <c r="AU20" i="4"/>
  <c r="AV12" i="4"/>
  <c r="AV16" i="4"/>
  <c r="AV20" i="4"/>
  <c r="AU18" i="4"/>
  <c r="AV22" i="4"/>
  <c r="AU21" i="4"/>
  <c r="AU25" i="4"/>
  <c r="AV25" i="4"/>
  <c r="AV21" i="4"/>
  <c r="AU15" i="4"/>
  <c r="AV18" i="4"/>
  <c r="AV14" i="4"/>
  <c r="AV15" i="4"/>
  <c r="AV19" i="4"/>
  <c r="AU24" i="4"/>
  <c r="AU14" i="4"/>
  <c r="AV24" i="1"/>
  <c r="AV20" i="1"/>
  <c r="AX16" i="1"/>
  <c r="AX19" i="1"/>
  <c r="X27" i="1"/>
  <c r="AX20" i="1"/>
  <c r="AX21" i="1"/>
  <c r="Z27" i="1"/>
  <c r="Z10" i="1"/>
  <c r="AX17" i="1"/>
  <c r="AX15" i="1"/>
  <c r="AX18" i="1"/>
  <c r="T27" i="1"/>
  <c r="AD27" i="1"/>
  <c r="AC27" i="1"/>
  <c r="AB27" i="1"/>
  <c r="AA27" i="1"/>
  <c r="AX14" i="1"/>
  <c r="AD10" i="1"/>
  <c r="AW22" i="1" s="1"/>
  <c r="P10" i="1"/>
  <c r="AU13" i="4" s="1"/>
  <c r="AV12" i="1"/>
  <c r="Q10" i="1"/>
  <c r="AC10" i="1"/>
  <c r="AW25" i="1" s="1"/>
  <c r="AB10" i="1"/>
  <c r="AA10" i="1"/>
  <c r="AU22" i="4"/>
  <c r="AU19" i="4"/>
  <c r="AU17" i="4"/>
  <c r="AU23" i="4"/>
  <c r="AV23" i="1"/>
  <c r="AW26" i="1"/>
  <c r="AV19" i="1"/>
  <c r="AV21" i="1"/>
  <c r="AV14" i="1"/>
  <c r="AV18" i="1"/>
  <c r="AV16" i="1"/>
  <c r="AV17" i="1"/>
  <c r="AV15" i="1"/>
  <c r="AW18" i="1"/>
  <c r="AW21" i="1" l="1"/>
  <c r="AW20" i="1"/>
  <c r="AU12" i="4"/>
  <c r="AW19" i="1"/>
  <c r="AW13" i="1"/>
  <c r="AV22" i="1"/>
  <c r="AW23" i="1"/>
  <c r="AW24" i="1"/>
  <c r="AW16" i="1"/>
  <c r="AW12" i="1"/>
  <c r="AW15" i="1"/>
  <c r="AW17" i="1"/>
  <c r="AW14" i="1"/>
  <c r="AV27" i="5"/>
  <c r="AV36" i="5"/>
  <c r="AV24" i="5"/>
  <c r="AV35" i="5"/>
  <c r="AV23" i="5"/>
  <c r="AV34" i="5"/>
  <c r="AV33" i="5"/>
  <c r="AV32" i="5"/>
  <c r="AV31" i="5"/>
  <c r="AV20" i="5"/>
  <c r="AV16" i="5"/>
  <c r="AU32" i="5"/>
  <c r="AV14" i="5"/>
  <c r="AV12" i="5"/>
  <c r="AV19" i="5"/>
  <c r="AU31" i="5"/>
  <c r="AU26" i="5"/>
  <c r="AU25" i="5"/>
  <c r="AV15" i="5"/>
  <c r="AV17" i="5"/>
  <c r="AU23" i="5"/>
  <c r="AV25" i="5"/>
  <c r="AU15" i="5"/>
  <c r="AV13" i="5"/>
  <c r="AU30" i="5"/>
  <c r="AV29" i="5"/>
  <c r="AU17" i="5"/>
  <c r="AV28" i="5"/>
  <c r="AU14" i="5"/>
  <c r="AU13" i="5"/>
  <c r="AV30" i="5"/>
  <c r="AU12" i="5"/>
  <c r="AU22" i="5"/>
  <c r="AU18" i="5"/>
  <c r="AU19" i="5"/>
  <c r="AU29" i="5"/>
  <c r="AV21" i="5"/>
  <c r="AU21" i="5"/>
  <c r="AV2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Kohlmann</author>
  </authors>
  <commentList>
    <comment ref="A1" authorId="0" shapeId="0" xr:uid="{DADFF406-F85E-4740-8216-48FB944EBE5B}">
      <text>
        <r>
          <rPr>
            <b/>
            <sz val="8"/>
            <color indexed="81"/>
            <rFont val="Tahoma"/>
            <family val="2"/>
          </rPr>
          <t>Auf der 1. Seite nichts in Spalte A eintragen, da hier die Hessen-Quadrate erscheinen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" authorId="0" shapeId="0" xr:uid="{1440E0BA-2CB9-431A-9BDE-C37531BB5387}">
      <text>
        <r>
          <rPr>
            <b/>
            <sz val="8"/>
            <color indexed="81"/>
            <rFont val="Tahoma"/>
            <family val="2"/>
          </rPr>
          <t>Kopfzeile 1. Seite nicht verändern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Kohlmann</author>
  </authors>
  <commentList>
    <comment ref="A1" authorId="0" shapeId="0" xr:uid="{B19F5CFC-6872-4359-BE80-0A3AF4D0CF21}">
      <text>
        <r>
          <rPr>
            <b/>
            <sz val="8"/>
            <color indexed="81"/>
            <rFont val="Tahoma"/>
            <family val="2"/>
          </rPr>
          <t>Auf der 1. Seite nichts in Spalte A eintragen, da hier die Hessen-Quadrate erscheinen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" authorId="0" shapeId="0" xr:uid="{94EFA94B-3723-442A-A0EA-875494F92305}">
      <text>
        <r>
          <rPr>
            <b/>
            <sz val="8"/>
            <color indexed="81"/>
            <rFont val="Tahoma"/>
            <family val="2"/>
          </rPr>
          <t>Kopfzeile 1. Seite nicht verändern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Kohlmann</author>
  </authors>
  <commentList>
    <comment ref="A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Auf der 1. Seite nichts in Spalte A eintragen, da hier die Hessen-Quadrate erscheinen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Kopfzeile 1. Seite nicht verändern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<sst xmlns="http://schemas.openxmlformats.org/spreadsheetml/2006/main" count="861" uniqueCount="171">
  <si>
    <t>VS-Plan</t>
  </si>
  <si>
    <t>Ortsbezeichnung</t>
  </si>
  <si>
    <t>Lage</t>
  </si>
  <si>
    <t>[m2]</t>
  </si>
  <si>
    <t>[m]</t>
  </si>
  <si>
    <t>[x]</t>
  </si>
  <si>
    <t>Freileitungen</t>
  </si>
  <si>
    <t>Bauwerke, Gebäude</t>
  </si>
  <si>
    <t>Steilböschung
&lt; 1:1,5</t>
  </si>
  <si>
    <t>von</t>
  </si>
  <si>
    <t>nach</t>
  </si>
  <si>
    <t>ca. Alter des Bestandes</t>
  </si>
  <si>
    <t>[Jahre]</t>
  </si>
  <si>
    <t>[St]</t>
  </si>
  <si>
    <t>Kosten Gehölz-arbeiten</t>
  </si>
  <si>
    <t>Kosten Fällarbeiten</t>
  </si>
  <si>
    <t>Aufschlag</t>
  </si>
  <si>
    <t>Spalte1</t>
  </si>
  <si>
    <t>Spalte2</t>
  </si>
  <si>
    <t>Spalte3</t>
  </si>
  <si>
    <t>Bemerkung</t>
  </si>
  <si>
    <t>SPL</t>
  </si>
  <si>
    <t>Steilbösch</t>
  </si>
  <si>
    <t>Bauwerk</t>
  </si>
  <si>
    <t>Freileitung</t>
  </si>
  <si>
    <t>30-50</t>
  </si>
  <si>
    <t>50-75</t>
  </si>
  <si>
    <t>75-100</t>
  </si>
  <si>
    <t>max. Abstand</t>
  </si>
  <si>
    <t>Alter</t>
  </si>
  <si>
    <t>Bearbeitete Fläche</t>
  </si>
  <si>
    <t>Mittelstreifen</t>
  </si>
  <si>
    <t>Seitenraum</t>
  </si>
  <si>
    <t>Ergebnis</t>
  </si>
  <si>
    <t>LK</t>
  </si>
  <si>
    <t>[L/R]</t>
  </si>
  <si>
    <t>Erschwernisse</t>
  </si>
  <si>
    <t>Zusätzliche Informationen</t>
  </si>
  <si>
    <t>WarB-Fläche</t>
  </si>
  <si>
    <t>Läuterungsarbeiten</t>
  </si>
  <si>
    <t>DU
&gt; 30 
- 50</t>
  </si>
  <si>
    <t>DU
&gt; 50 
- 75</t>
  </si>
  <si>
    <t>DU
&gt; 75 
- 100</t>
  </si>
  <si>
    <t>DU
&gt; 100
- 125</t>
  </si>
  <si>
    <t>Schutzgebiete betroffen</t>
  </si>
  <si>
    <t>Gewässer</t>
  </si>
  <si>
    <t>Eschentriebsterben</t>
  </si>
  <si>
    <t>Einzelbaumfällung</t>
  </si>
  <si>
    <t>Artenschutzbelange betroffen</t>
  </si>
  <si>
    <t>Spalte13</t>
  </si>
  <si>
    <t>Meisterei</t>
  </si>
  <si>
    <t>Straßengattung</t>
  </si>
  <si>
    <t>Allee / Baumreihen / 
landschaftsbildpr.</t>
  </si>
  <si>
    <t>Bäume im Bestand fällen</t>
  </si>
  <si>
    <t>Schutzplanken</t>
  </si>
  <si>
    <t>von Anschlussstelle</t>
  </si>
  <si>
    <t>nach Anschlussstelle</t>
  </si>
  <si>
    <t>Betriebs-Km</t>
  </si>
  <si>
    <t>Mittel-streifen</t>
  </si>
  <si>
    <t>Seiten-raum</t>
  </si>
  <si>
    <t>Fahrtrichtung</t>
  </si>
  <si>
    <t>BAB</t>
  </si>
  <si>
    <t>Gehölzarbeiten (Fremdvergabe) an Autobahnen</t>
  </si>
  <si>
    <t>Nr.</t>
  </si>
  <si>
    <t>von AS</t>
  </si>
  <si>
    <t>nach AS</t>
  </si>
  <si>
    <t>von Km</t>
  </si>
  <si>
    <t>nach Km</t>
  </si>
  <si>
    <t>FR</t>
  </si>
  <si>
    <t>auf-den-Stock</t>
  </si>
  <si>
    <t>100-125</t>
  </si>
  <si>
    <t>Einzelbaum</t>
  </si>
  <si>
    <t>Beseitigung</t>
  </si>
  <si>
    <t>Allee</t>
  </si>
  <si>
    <t>Schutzgebiet</t>
  </si>
  <si>
    <t>Artenschutz</t>
  </si>
  <si>
    <r>
      <t xml:space="preserve">Land-
kreis
</t>
    </r>
    <r>
      <rPr>
        <sz val="8"/>
        <color theme="1"/>
        <rFont val="Arial"/>
        <family val="2"/>
      </rPr>
      <t>[wegen Zuordnung RP]</t>
    </r>
  </si>
  <si>
    <t>Los</t>
  </si>
  <si>
    <t>Fläche mit Forst-
mulcher bearbeiten</t>
  </si>
  <si>
    <t>Länge</t>
  </si>
  <si>
    <t>länge</t>
  </si>
  <si>
    <t>Vorjahr</t>
  </si>
  <si>
    <t>Maßnahme aus Vorjahr</t>
  </si>
  <si>
    <t>Breite der zu bearbeitenden Fläche</t>
  </si>
  <si>
    <t>Breite</t>
  </si>
  <si>
    <t>max. Abstand äußere Grenze zum be-festigten Rand der Fahrb.</t>
  </si>
  <si>
    <t>Zaunanlage</t>
  </si>
  <si>
    <t>Zaun</t>
  </si>
  <si>
    <t>Forstmulcher</t>
  </si>
  <si>
    <r>
      <t xml:space="preserve">DU
&lt; 30 </t>
    </r>
    <r>
      <rPr>
        <b/>
        <vertAlign val="superscript"/>
        <sz val="10"/>
        <color rgb="FFFF0000"/>
        <rFont val="Arial"/>
        <family val="2"/>
      </rPr>
      <t>3)</t>
    </r>
  </si>
  <si>
    <r>
      <rPr>
        <b/>
        <vertAlign val="superscript"/>
        <sz val="10"/>
        <color rgb="FFFF0000"/>
        <rFont val="Arial"/>
        <family val="2"/>
      </rPr>
      <t>3)</t>
    </r>
    <r>
      <rPr>
        <b/>
        <sz val="10"/>
        <color rgb="FFFF0000"/>
        <rFont val="Arial"/>
        <family val="2"/>
      </rPr>
      <t xml:space="preserve"> Nur bei Einzelbaumfällung</t>
    </r>
  </si>
  <si>
    <r>
      <rPr>
        <b/>
        <vertAlign val="superscript"/>
        <sz val="10"/>
        <color rgb="FFFF0000"/>
        <rFont val="Arial"/>
        <family val="2"/>
      </rPr>
      <t>5)</t>
    </r>
    <r>
      <rPr>
        <b/>
        <sz val="10"/>
        <color rgb="FFFF0000"/>
        <rFont val="Arial"/>
        <family val="2"/>
      </rPr>
      <t xml:space="preserve"> Eingriffsregelung</t>
    </r>
  </si>
  <si>
    <r>
      <t xml:space="preserve">Beseitigung von Gehölzbeständen </t>
    </r>
    <r>
      <rPr>
        <b/>
        <vertAlign val="superscript"/>
        <sz val="10"/>
        <color rgb="FFFF0000"/>
        <rFont val="Arial"/>
        <family val="2"/>
      </rPr>
      <t>5)</t>
    </r>
  </si>
  <si>
    <r>
      <rPr>
        <b/>
        <vertAlign val="superscript"/>
        <sz val="10"/>
        <color rgb="FFFF0000"/>
        <rFont val="Arial"/>
        <family val="2"/>
      </rPr>
      <t>4)</t>
    </r>
    <r>
      <rPr>
        <b/>
        <sz val="10"/>
        <color rgb="FFFF0000"/>
        <rFont val="Arial"/>
        <family val="2"/>
      </rPr>
      <t xml:space="preserve"> Aufstellfläche für Kran berücksichtigen - VS</t>
    </r>
  </si>
  <si>
    <t>Fällkran</t>
  </si>
  <si>
    <t>bis 30</t>
  </si>
  <si>
    <t>Durchläutern</t>
  </si>
  <si>
    <t>Anzahl der einzelnen Flächen</t>
  </si>
  <si>
    <t>Anzahl Flächen</t>
  </si>
  <si>
    <t>Fläche, die 
bearbeitet wird</t>
  </si>
  <si>
    <t>Bemerkung
(z.B. Standsicherheit, bei Einzelfällungen: Baumart; Inanspruchnahme Grundstücke Dritter notwendig, Bahnlinie angrenzend)</t>
  </si>
  <si>
    <t>WarB</t>
  </si>
  <si>
    <t>Eschen</t>
  </si>
  <si>
    <t xml:space="preserve">Autobahnmeisterei </t>
  </si>
  <si>
    <t>2023/2024</t>
  </si>
  <si>
    <t>R</t>
  </si>
  <si>
    <t>x</t>
  </si>
  <si>
    <r>
      <t>erste Reihe 
auf-den-Stock-setz.</t>
    </r>
    <r>
      <rPr>
        <b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rgb="FFFF0000"/>
        <rFont val="Arial"/>
        <family val="2"/>
      </rPr>
      <t>1)</t>
    </r>
  </si>
  <si>
    <t>Baunatal</t>
  </si>
  <si>
    <r>
      <t xml:space="preserve">Lichtraumprofil freischneiden </t>
    </r>
    <r>
      <rPr>
        <b/>
        <vertAlign val="superscript"/>
        <sz val="10"/>
        <color rgb="FFFF0000"/>
        <rFont val="Arial"/>
        <family val="2"/>
      </rPr>
      <t>2)</t>
    </r>
  </si>
  <si>
    <r>
      <rPr>
        <b/>
        <vertAlign val="superscript"/>
        <sz val="10"/>
        <color rgb="FFFF0000"/>
        <rFont val="Arial"/>
        <family val="2"/>
      </rPr>
      <t xml:space="preserve">1) </t>
    </r>
    <r>
      <rPr>
        <b/>
        <sz val="10"/>
        <color rgb="FFFF0000"/>
        <rFont val="Arial"/>
        <family val="2"/>
      </rPr>
      <t>gemessen ab den vordersten Gehölzen</t>
    </r>
  </si>
  <si>
    <t>Spalte4</t>
  </si>
  <si>
    <t>KS</t>
  </si>
  <si>
    <r>
      <t xml:space="preserve">2) </t>
    </r>
    <r>
      <rPr>
        <b/>
        <sz val="10"/>
        <color rgb="FFFF0000"/>
        <rFont val="Arial"/>
        <family val="2"/>
      </rPr>
      <t>gemäß LV-Pos. Der nächsten Spalte</t>
    </r>
  </si>
  <si>
    <t>LV-Pos. Lichtraum</t>
  </si>
  <si>
    <t>DO</t>
  </si>
  <si>
    <t>MA</t>
  </si>
  <si>
    <t>Spalte5</t>
  </si>
  <si>
    <t>Knöterich an LSW entfernen</t>
  </si>
  <si>
    <r>
      <t>Hubsteiger benötigt</t>
    </r>
    <r>
      <rPr>
        <b/>
        <vertAlign val="superscript"/>
        <sz val="10"/>
        <color rgb="FFFF0000"/>
        <rFont val="Arial"/>
        <family val="2"/>
      </rPr>
      <t>)</t>
    </r>
  </si>
  <si>
    <t>Hubsteiger benötigt</t>
  </si>
  <si>
    <r>
      <t xml:space="preserve">Hubsteiger benötigt </t>
    </r>
    <r>
      <rPr>
        <b/>
        <vertAlign val="superscript"/>
        <sz val="10"/>
        <color rgb="FFFF0000"/>
        <rFont val="Arial"/>
        <family val="2"/>
      </rPr>
      <t>4)</t>
    </r>
  </si>
  <si>
    <t>2026/2028</t>
  </si>
  <si>
    <t>Einfahrt Rastplatz Bühleck-Nord</t>
  </si>
  <si>
    <t>Ausfahrt Rastplatz Bühleck-Nord</t>
  </si>
  <si>
    <t>AS 64 Diemelstadt</t>
  </si>
  <si>
    <t>Vollsperrung Anschlussstelle notwendig</t>
  </si>
  <si>
    <t>[D III]</t>
  </si>
  <si>
    <t>VS-Plan nach RSA21</t>
  </si>
  <si>
    <t>länm(ge</t>
  </si>
  <si>
    <t>Länge m</t>
  </si>
  <si>
    <t>200</t>
  </si>
  <si>
    <t>500</t>
  </si>
  <si>
    <t>850</t>
  </si>
  <si>
    <t>350</t>
  </si>
  <si>
    <t>1250</t>
  </si>
  <si>
    <t>100</t>
  </si>
  <si>
    <t>700</t>
  </si>
  <si>
    <t>550</t>
  </si>
  <si>
    <t>650</t>
  </si>
  <si>
    <t>900</t>
  </si>
  <si>
    <t>02.01.0002.</t>
  </si>
  <si>
    <t>150</t>
  </si>
  <si>
    <t>300</t>
  </si>
  <si>
    <t>400</t>
  </si>
  <si>
    <t>1000</t>
  </si>
  <si>
    <t>600</t>
  </si>
  <si>
    <t>1050</t>
  </si>
  <si>
    <t>[z.B. D III]</t>
  </si>
  <si>
    <t xml:space="preserve">02.00.0002. </t>
  </si>
  <si>
    <t>AS 84 Homberg (Efze)</t>
  </si>
  <si>
    <t>AS 83 Malsfeld</t>
  </si>
  <si>
    <t>AS 82 Melsungen</t>
  </si>
  <si>
    <t>AS 81 Guxhagen</t>
  </si>
  <si>
    <t>Kreuz-Kassel-West</t>
  </si>
  <si>
    <t xml:space="preserve"> Bad-Wilhelmshöhe</t>
  </si>
  <si>
    <t>Zierenberg</t>
  </si>
  <si>
    <t>D III / 1r</t>
  </si>
  <si>
    <t>Breuna</t>
  </si>
  <si>
    <t>Warburg</t>
  </si>
  <si>
    <t>Diemelstadt</t>
  </si>
  <si>
    <t>FKB</t>
  </si>
  <si>
    <t>VZP notwendig</t>
  </si>
  <si>
    <t>Eschen stehen am Hang</t>
  </si>
  <si>
    <t>Bad-Wilhelmshöhe</t>
  </si>
  <si>
    <t>SEK</t>
  </si>
  <si>
    <t>Fritzlar</t>
  </si>
  <si>
    <t>Gudensberg</t>
  </si>
  <si>
    <t>Kassel-Niederzwehren</t>
  </si>
  <si>
    <t>Kassel-Auestadion</t>
  </si>
  <si>
    <t>Enge Abstimmung mit der Verkehrsbehörde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</si>
</sst>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0" tint="-0.499984740745262"/>
      <name val="Arial"/>
      <family val="2"/>
    </font>
    <font>
      <sz val="8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8"/>
      <color theme="0" tint="-0.14999847407452621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0" tint="-0.499984740745262"/>
      <name val="Arial"/>
      <family val="2"/>
    </font>
    <font>
      <sz val="11"/>
      <color rgb="FFFF0000"/>
      <name val="Arial"/>
      <family val="2"/>
    </font>
    <font>
      <b/>
      <sz val="14"/>
      <color rgb="FFFF0000"/>
      <name val="Arial"/>
      <family val="2"/>
    </font>
    <font>
      <b/>
      <sz val="11"/>
      <color rgb="FFFF0000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1"/>
      <color theme="1"/>
      <name val="Aptos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3" fontId="2" fillId="0" borderId="0" xfId="0" applyNumberFormat="1" applyFont="1"/>
    <xf numFmtId="3" fontId="7" fillId="0" borderId="0" xfId="0" applyNumberFormat="1" applyFont="1" applyAlignment="1">
      <alignment horizontal="left" wrapText="1"/>
    </xf>
    <xf numFmtId="3" fontId="6" fillId="0" borderId="0" xfId="0" applyNumberFormat="1" applyFont="1"/>
    <xf numFmtId="3" fontId="2" fillId="0" borderId="0" xfId="0" applyNumberFormat="1" applyFont="1" applyAlignment="1">
      <alignment vertical="top"/>
    </xf>
    <xf numFmtId="3" fontId="6" fillId="0" borderId="0" xfId="0" applyNumberFormat="1" applyFont="1" applyAlignment="1">
      <alignment horizontal="right"/>
    </xf>
    <xf numFmtId="2" fontId="2" fillId="0" borderId="0" xfId="0" applyNumberFormat="1" applyFont="1"/>
    <xf numFmtId="2" fontId="7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vertical="top"/>
    </xf>
    <xf numFmtId="2" fontId="6" fillId="0" borderId="0" xfId="0" applyNumberFormat="1" applyFont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4" fillId="0" borderId="0" xfId="0" applyFont="1"/>
    <xf numFmtId="0" fontId="11" fillId="0" borderId="0" xfId="0" applyFont="1" applyAlignment="1">
      <alignment horizontal="left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3" fillId="0" borderId="0" xfId="0" applyFont="1" applyAlignment="1">
      <alignment horizontal="right"/>
    </xf>
    <xf numFmtId="0" fontId="7" fillId="2" borderId="18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7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vertical="top"/>
    </xf>
    <xf numFmtId="1" fontId="6" fillId="0" borderId="0" xfId="0" applyNumberFormat="1" applyFont="1" applyAlignment="1">
      <alignment horizontal="right"/>
    </xf>
    <xf numFmtId="0" fontId="10" fillId="2" borderId="2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2" fontId="10" fillId="2" borderId="20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3" fontId="10" fillId="2" borderId="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3" fontId="13" fillId="0" borderId="29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3" fontId="13" fillId="0" borderId="30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3" fontId="6" fillId="0" borderId="9" xfId="0" applyNumberFormat="1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2" fontId="15" fillId="2" borderId="35" xfId="0" applyNumberFormat="1" applyFont="1" applyFill="1" applyBorder="1" applyAlignment="1">
      <alignment horizontal="center" vertical="center"/>
    </xf>
    <xf numFmtId="2" fontId="15" fillId="2" borderId="37" xfId="0" applyNumberFormat="1" applyFont="1" applyFill="1" applyBorder="1" applyAlignment="1">
      <alignment horizontal="center" vertical="center"/>
    </xf>
    <xf numFmtId="3" fontId="15" fillId="2" borderId="37" xfId="0" applyNumberFormat="1" applyFont="1" applyFill="1" applyBorder="1" applyAlignment="1">
      <alignment horizontal="center" vertical="center" wrapText="1"/>
    </xf>
    <xf numFmtId="2" fontId="15" fillId="2" borderId="37" xfId="0" applyNumberFormat="1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left" vertical="center" wrapText="1"/>
    </xf>
    <xf numFmtId="2" fontId="15" fillId="2" borderId="39" xfId="0" applyNumberFormat="1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0" fontId="6" fillId="0" borderId="31" xfId="0" applyFont="1" applyBorder="1" applyAlignment="1" applyProtection="1">
      <alignment horizontal="center" vertical="center"/>
      <protection locked="0"/>
    </xf>
    <xf numFmtId="0" fontId="15" fillId="2" borderId="36" xfId="0" applyFont="1" applyFill="1" applyBorder="1" applyAlignment="1">
      <alignment horizontal="center" vertical="center" wrapText="1"/>
    </xf>
    <xf numFmtId="1" fontId="10" fillId="2" borderId="28" xfId="0" applyNumberFormat="1" applyFont="1" applyFill="1" applyBorder="1" applyAlignment="1">
      <alignment horizontal="center" vertical="center" wrapText="1"/>
    </xf>
    <xf numFmtId="1" fontId="15" fillId="2" borderId="40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6" fillId="0" borderId="32" xfId="0" applyFont="1" applyBorder="1" applyAlignment="1" applyProtection="1">
      <alignment horizontal="center" vertical="center"/>
      <protection locked="0"/>
    </xf>
    <xf numFmtId="3" fontId="12" fillId="2" borderId="27" xfId="0" applyNumberFormat="1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/>
    </xf>
    <xf numFmtId="3" fontId="13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8" fillId="0" borderId="0" xfId="0" applyFont="1"/>
    <xf numFmtId="164" fontId="18" fillId="0" borderId="0" xfId="0" applyNumberFormat="1" applyFont="1"/>
    <xf numFmtId="3" fontId="18" fillId="0" borderId="0" xfId="0" applyNumberFormat="1" applyFont="1"/>
    <xf numFmtId="0" fontId="7" fillId="2" borderId="18" xfId="0" applyFont="1" applyFill="1" applyBorder="1" applyAlignment="1">
      <alignment horizontal="center" vertical="center"/>
    </xf>
    <xf numFmtId="0" fontId="10" fillId="0" borderId="28" xfId="0" applyFont="1" applyBorder="1"/>
    <xf numFmtId="164" fontId="6" fillId="0" borderId="48" xfId="0" applyNumberFormat="1" applyFont="1" applyBorder="1" applyAlignment="1" applyProtection="1">
      <alignment horizontal="center" vertical="center"/>
      <protection locked="0"/>
    </xf>
    <xf numFmtId="3" fontId="6" fillId="0" borderId="48" xfId="0" applyNumberFormat="1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3" fontId="6" fillId="0" borderId="49" xfId="0" applyNumberFormat="1" applyFont="1" applyBorder="1" applyAlignment="1" applyProtection="1">
      <alignment horizontal="center" vertical="center"/>
      <protection locked="0"/>
    </xf>
    <xf numFmtId="3" fontId="6" fillId="0" borderId="32" xfId="0" applyNumberFormat="1" applyFont="1" applyBorder="1" applyAlignment="1" applyProtection="1">
      <alignment horizontal="center" vertical="center"/>
      <protection locked="0"/>
    </xf>
    <xf numFmtId="3" fontId="6" fillId="0" borderId="10" xfId="0" applyNumberFormat="1" applyFont="1" applyBorder="1" applyAlignment="1" applyProtection="1">
      <alignment horizontal="center" vertical="center"/>
      <protection locked="0"/>
    </xf>
    <xf numFmtId="3" fontId="6" fillId="0" borderId="45" xfId="0" applyNumberFormat="1" applyFont="1" applyBorder="1" applyAlignment="1" applyProtection="1">
      <alignment horizontal="center" vertical="center"/>
      <protection locked="0"/>
    </xf>
    <xf numFmtId="3" fontId="6" fillId="0" borderId="46" xfId="0" applyNumberFormat="1" applyFont="1" applyBorder="1" applyAlignment="1" applyProtection="1">
      <alignment horizontal="center" vertical="center"/>
      <protection locked="0"/>
    </xf>
    <xf numFmtId="2" fontId="10" fillId="2" borderId="27" xfId="0" applyNumberFormat="1" applyFont="1" applyFill="1" applyBorder="1" applyAlignment="1">
      <alignment horizontal="center" vertical="center" wrapText="1"/>
    </xf>
    <xf numFmtId="2" fontId="10" fillId="2" borderId="51" xfId="0" applyNumberFormat="1" applyFont="1" applyFill="1" applyBorder="1" applyAlignment="1">
      <alignment horizontal="center" vertical="center" wrapText="1"/>
    </xf>
    <xf numFmtId="3" fontId="19" fillId="0" borderId="48" xfId="0" applyNumberFormat="1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>
      <alignment horizontal="center"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2" fontId="10" fillId="2" borderId="0" xfId="0" applyNumberFormat="1" applyFont="1" applyFill="1" applyAlignment="1">
      <alignment horizontal="center" vertical="center" wrapText="1"/>
    </xf>
    <xf numFmtId="3" fontId="11" fillId="2" borderId="27" xfId="0" applyNumberFormat="1" applyFont="1" applyFill="1" applyBorder="1" applyAlignment="1">
      <alignment horizontal="center" vertical="center" textRotation="90" wrapText="1"/>
    </xf>
    <xf numFmtId="0" fontId="11" fillId="2" borderId="0" xfId="0" applyFont="1" applyFill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textRotation="90" wrapText="1"/>
    </xf>
    <xf numFmtId="2" fontId="10" fillId="2" borderId="5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55" xfId="0" applyFont="1" applyFill="1" applyBorder="1" applyAlignment="1">
      <alignment horizontal="center" vertical="center" wrapText="1"/>
    </xf>
    <xf numFmtId="1" fontId="10" fillId="2" borderId="52" xfId="0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3" fontId="6" fillId="0" borderId="33" xfId="0" applyNumberFormat="1" applyFont="1" applyBorder="1" applyAlignment="1" applyProtection="1">
      <alignment horizontal="center" vertical="center"/>
      <protection locked="0"/>
    </xf>
    <xf numFmtId="3" fontId="6" fillId="0" borderId="22" xfId="0" applyNumberFormat="1" applyFont="1" applyBorder="1" applyAlignment="1" applyProtection="1">
      <alignment horizontal="center" vertical="center"/>
      <protection locked="0"/>
    </xf>
    <xf numFmtId="3" fontId="1" fillId="0" borderId="0" xfId="0" applyNumberFormat="1" applyFont="1"/>
    <xf numFmtId="0" fontId="7" fillId="2" borderId="27" xfId="0" applyFont="1" applyFill="1" applyBorder="1" applyAlignment="1">
      <alignment horizontal="center" vertical="center" wrapText="1"/>
    </xf>
    <xf numFmtId="3" fontId="6" fillId="0" borderId="19" xfId="0" applyNumberFormat="1" applyFont="1" applyBorder="1" applyAlignment="1" applyProtection="1">
      <alignment horizontal="center" vertical="center"/>
      <protection locked="0"/>
    </xf>
    <xf numFmtId="3" fontId="6" fillId="0" borderId="42" xfId="0" applyNumberFormat="1" applyFont="1" applyBorder="1" applyAlignment="1" applyProtection="1">
      <alignment horizontal="center" vertical="center"/>
      <protection locked="0"/>
    </xf>
    <xf numFmtId="3" fontId="6" fillId="0" borderId="29" xfId="0" applyNumberFormat="1" applyFont="1" applyBorder="1" applyAlignment="1" applyProtection="1">
      <alignment horizontal="center" vertical="center"/>
      <protection locked="0"/>
    </xf>
    <xf numFmtId="3" fontId="6" fillId="0" borderId="47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2" fontId="6" fillId="0" borderId="29" xfId="0" applyNumberFormat="1" applyFont="1" applyBorder="1" applyAlignment="1" applyProtection="1">
      <alignment horizontal="center" vertical="center"/>
      <protection locked="0"/>
    </xf>
    <xf numFmtId="2" fontId="6" fillId="0" borderId="48" xfId="0" applyNumberFormat="1" applyFont="1" applyBorder="1" applyAlignment="1" applyProtection="1">
      <alignment horizontal="center" vertical="center"/>
      <protection locked="0"/>
    </xf>
    <xf numFmtId="2" fontId="6" fillId="0" borderId="9" xfId="0" applyNumberFormat="1" applyFont="1" applyBorder="1" applyAlignment="1" applyProtection="1">
      <alignment horizontal="center" vertical="center"/>
      <protection locked="0"/>
    </xf>
    <xf numFmtId="2" fontId="10" fillId="2" borderId="55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60" xfId="0" applyNumberFormat="1" applyFont="1" applyFill="1" applyBorder="1" applyAlignment="1">
      <alignment horizontal="center" vertical="center" wrapText="1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2" fontId="15" fillId="2" borderId="44" xfId="0" applyNumberFormat="1" applyFont="1" applyFill="1" applyBorder="1" applyAlignment="1">
      <alignment horizontal="center" vertical="center" wrapText="1"/>
    </xf>
    <xf numFmtId="2" fontId="15" fillId="2" borderId="36" xfId="0" applyNumberFormat="1" applyFont="1" applyFill="1" applyBorder="1" applyAlignment="1">
      <alignment horizontal="center" vertical="center" wrapText="1"/>
    </xf>
    <xf numFmtId="4" fontId="6" fillId="0" borderId="48" xfId="0" applyNumberFormat="1" applyFont="1" applyBorder="1" applyAlignment="1" applyProtection="1">
      <alignment horizontal="center" vertical="center"/>
      <protection locked="0"/>
    </xf>
    <xf numFmtId="4" fontId="6" fillId="0" borderId="9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vertical="top" wrapText="1"/>
    </xf>
    <xf numFmtId="3" fontId="20" fillId="0" borderId="0" xfId="0" applyNumberFormat="1" applyFont="1"/>
    <xf numFmtId="2" fontId="20" fillId="0" borderId="0" xfId="0" applyNumberFormat="1" applyFont="1"/>
    <xf numFmtId="1" fontId="20" fillId="0" borderId="0" xfId="0" applyNumberFormat="1" applyFont="1"/>
    <xf numFmtId="0" fontId="6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23" fillId="0" borderId="0" xfId="0" applyFont="1"/>
    <xf numFmtId="0" fontId="6" fillId="0" borderId="45" xfId="0" applyFont="1" applyBorder="1" applyAlignment="1" applyProtection="1">
      <alignment horizontal="center" vertical="center"/>
      <protection locked="0"/>
    </xf>
    <xf numFmtId="0" fontId="17" fillId="0" borderId="0" xfId="0" applyFont="1"/>
    <xf numFmtId="0" fontId="24" fillId="0" borderId="16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24" fillId="0" borderId="48" xfId="0" applyFont="1" applyBorder="1" applyAlignment="1" applyProtection="1">
      <alignment horizontal="center" vertical="center"/>
      <protection locked="0"/>
    </xf>
    <xf numFmtId="164" fontId="24" fillId="0" borderId="48" xfId="0" applyNumberFormat="1" applyFont="1" applyBorder="1" applyAlignment="1" applyProtection="1">
      <alignment horizontal="center" vertical="center"/>
      <protection locked="0"/>
    </xf>
    <xf numFmtId="0" fontId="24" fillId="0" borderId="47" xfId="0" applyFont="1" applyBorder="1" applyAlignment="1" applyProtection="1">
      <alignment horizontal="center" vertical="center"/>
      <protection locked="0"/>
    </xf>
    <xf numFmtId="3" fontId="24" fillId="0" borderId="48" xfId="0" applyNumberFormat="1" applyFont="1" applyBorder="1" applyAlignment="1" applyProtection="1">
      <alignment horizontal="center" vertical="center"/>
      <protection locked="0"/>
    </xf>
    <xf numFmtId="4" fontId="24" fillId="0" borderId="48" xfId="0" applyNumberFormat="1" applyFont="1" applyBorder="1" applyAlignment="1" applyProtection="1">
      <alignment horizontal="center" vertical="center"/>
      <protection locked="0"/>
    </xf>
    <xf numFmtId="2" fontId="24" fillId="0" borderId="48" xfId="0" applyNumberFormat="1" applyFont="1" applyBorder="1" applyAlignment="1" applyProtection="1">
      <alignment horizontal="center" vertical="center"/>
      <protection locked="0"/>
    </xf>
    <xf numFmtId="3" fontId="24" fillId="0" borderId="33" xfId="0" applyNumberFormat="1" applyFont="1" applyBorder="1" applyAlignment="1" applyProtection="1">
      <alignment horizontal="center" vertical="center"/>
      <protection locked="0"/>
    </xf>
    <xf numFmtId="3" fontId="24" fillId="0" borderId="47" xfId="0" applyNumberFormat="1" applyFont="1" applyBorder="1" applyAlignment="1" applyProtection="1">
      <alignment horizontal="center" vertical="center"/>
      <protection locked="0"/>
    </xf>
    <xf numFmtId="3" fontId="24" fillId="0" borderId="49" xfId="0" applyNumberFormat="1" applyFont="1" applyBorder="1" applyAlignment="1" applyProtection="1">
      <alignment horizontal="center" vertical="center"/>
      <protection locked="0"/>
    </xf>
    <xf numFmtId="0" fontId="24" fillId="0" borderId="31" xfId="0" applyFont="1" applyBorder="1" applyAlignment="1" applyProtection="1">
      <alignment horizontal="center" vertical="center"/>
      <protection locked="0"/>
    </xf>
    <xf numFmtId="0" fontId="24" fillId="0" borderId="49" xfId="0" applyFont="1" applyBorder="1" applyAlignment="1" applyProtection="1">
      <alignment horizontal="center" vertical="center"/>
      <protection locked="0"/>
    </xf>
    <xf numFmtId="0" fontId="24" fillId="0" borderId="45" xfId="0" applyFont="1" applyBorder="1" applyAlignment="1" applyProtection="1">
      <alignment horizontal="center" vertical="center"/>
      <protection locked="0"/>
    </xf>
    <xf numFmtId="3" fontId="25" fillId="0" borderId="48" xfId="0" applyNumberFormat="1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 applyProtection="1">
      <alignment horizontal="center" vertical="center"/>
      <protection locked="0"/>
    </xf>
    <xf numFmtId="3" fontId="28" fillId="0" borderId="48" xfId="0" applyNumberFormat="1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>
      <alignment horizontal="center" vertical="center"/>
    </xf>
    <xf numFmtId="3" fontId="13" fillId="0" borderId="6" xfId="0" applyNumberFormat="1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164" fontId="6" fillId="0" borderId="58" xfId="0" applyNumberFormat="1" applyFont="1" applyBorder="1" applyAlignment="1" applyProtection="1">
      <alignment horizontal="center" vertical="center"/>
      <protection locked="0"/>
    </xf>
    <xf numFmtId="0" fontId="6" fillId="0" borderId="62" xfId="0" applyFont="1" applyBorder="1" applyAlignment="1" applyProtection="1">
      <alignment horizontal="center" vertical="center"/>
      <protection locked="0"/>
    </xf>
    <xf numFmtId="3" fontId="6" fillId="0" borderId="58" xfId="0" applyNumberFormat="1" applyFont="1" applyBorder="1" applyAlignment="1" applyProtection="1">
      <alignment horizontal="center" vertical="center"/>
      <protection locked="0"/>
    </xf>
    <xf numFmtId="4" fontId="6" fillId="0" borderId="58" xfId="0" applyNumberFormat="1" applyFont="1" applyBorder="1" applyAlignment="1" applyProtection="1">
      <alignment horizontal="center" vertical="center"/>
      <protection locked="0"/>
    </xf>
    <xf numFmtId="2" fontId="6" fillId="0" borderId="58" xfId="0" applyNumberFormat="1" applyFont="1" applyBorder="1" applyAlignment="1" applyProtection="1">
      <alignment horizontal="center" vertical="center"/>
      <protection locked="0"/>
    </xf>
    <xf numFmtId="3" fontId="6" fillId="0" borderId="4" xfId="0" applyNumberFormat="1" applyFont="1" applyBorder="1" applyAlignment="1" applyProtection="1">
      <alignment horizontal="center" vertical="center"/>
      <protection locked="0"/>
    </xf>
    <xf numFmtId="3" fontId="6" fillId="0" borderId="64" xfId="0" applyNumberFormat="1" applyFont="1" applyBorder="1" applyAlignment="1" applyProtection="1">
      <alignment horizontal="center" vertical="center"/>
      <protection locked="0"/>
    </xf>
    <xf numFmtId="3" fontId="6" fillId="0" borderId="65" xfId="0" applyNumberFormat="1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27" fillId="3" borderId="16" xfId="0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 applyProtection="1">
      <alignment horizontal="center" vertical="center"/>
      <protection locked="0"/>
    </xf>
    <xf numFmtId="0" fontId="27" fillId="3" borderId="33" xfId="0" applyFont="1" applyFill="1" applyBorder="1" applyAlignment="1" applyProtection="1">
      <alignment horizontal="center" vertical="center"/>
      <protection locked="0"/>
    </xf>
    <xf numFmtId="0" fontId="27" fillId="3" borderId="48" xfId="0" applyFont="1" applyFill="1" applyBorder="1" applyAlignment="1" applyProtection="1">
      <alignment horizontal="center" vertical="center"/>
      <protection locked="0"/>
    </xf>
    <xf numFmtId="164" fontId="27" fillId="3" borderId="48" xfId="0" applyNumberFormat="1" applyFont="1" applyFill="1" applyBorder="1" applyAlignment="1" applyProtection="1">
      <alignment horizontal="center" vertical="center"/>
      <protection locked="0"/>
    </xf>
    <xf numFmtId="0" fontId="27" fillId="3" borderId="47" xfId="0" applyFont="1" applyFill="1" applyBorder="1" applyAlignment="1" applyProtection="1">
      <alignment horizontal="center" vertical="center"/>
      <protection locked="0"/>
    </xf>
    <xf numFmtId="0" fontId="6" fillId="3" borderId="48" xfId="0" applyFont="1" applyFill="1" applyBorder="1" applyAlignment="1" applyProtection="1">
      <alignment horizontal="center" vertical="center"/>
      <protection locked="0"/>
    </xf>
    <xf numFmtId="3" fontId="27" fillId="3" borderId="48" xfId="0" applyNumberFormat="1" applyFont="1" applyFill="1" applyBorder="1" applyAlignment="1" applyProtection="1">
      <alignment horizontal="center" vertical="center"/>
      <protection locked="0"/>
    </xf>
    <xf numFmtId="4" fontId="27" fillId="3" borderId="48" xfId="0" applyNumberFormat="1" applyFont="1" applyFill="1" applyBorder="1" applyAlignment="1" applyProtection="1">
      <alignment horizontal="center" vertical="center"/>
      <protection locked="0"/>
    </xf>
    <xf numFmtId="2" fontId="27" fillId="3" borderId="48" xfId="0" applyNumberFormat="1" applyFont="1" applyFill="1" applyBorder="1" applyAlignment="1" applyProtection="1">
      <alignment horizontal="center" vertical="center"/>
      <protection locked="0"/>
    </xf>
    <xf numFmtId="3" fontId="27" fillId="3" borderId="33" xfId="0" applyNumberFormat="1" applyFont="1" applyFill="1" applyBorder="1" applyAlignment="1" applyProtection="1">
      <alignment horizontal="center" vertical="center"/>
      <protection locked="0"/>
    </xf>
    <xf numFmtId="3" fontId="27" fillId="3" borderId="47" xfId="0" applyNumberFormat="1" applyFont="1" applyFill="1" applyBorder="1" applyAlignment="1" applyProtection="1">
      <alignment horizontal="center" vertical="center"/>
      <protection locked="0"/>
    </xf>
    <xf numFmtId="3" fontId="27" fillId="3" borderId="49" xfId="0" applyNumberFormat="1" applyFont="1" applyFill="1" applyBorder="1" applyAlignment="1" applyProtection="1">
      <alignment horizontal="center" vertical="center"/>
      <protection locked="0"/>
    </xf>
    <xf numFmtId="0" fontId="27" fillId="3" borderId="31" xfId="0" applyFont="1" applyFill="1" applyBorder="1" applyAlignment="1" applyProtection="1">
      <alignment horizontal="center" vertical="center"/>
      <protection locked="0"/>
    </xf>
    <xf numFmtId="0" fontId="27" fillId="3" borderId="49" xfId="0" applyFont="1" applyFill="1" applyBorder="1" applyAlignment="1" applyProtection="1">
      <alignment horizontal="center" vertical="center"/>
      <protection locked="0"/>
    </xf>
    <xf numFmtId="164" fontId="6" fillId="3" borderId="48" xfId="0" applyNumberFormat="1" applyFont="1" applyFill="1" applyBorder="1" applyAlignment="1" applyProtection="1">
      <alignment horizontal="center" vertical="center"/>
      <protection locked="0"/>
    </xf>
    <xf numFmtId="0" fontId="27" fillId="3" borderId="3" xfId="0" applyFont="1" applyFill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55" xfId="0" applyNumberFormat="1" applyFont="1" applyBorder="1" applyAlignment="1" applyProtection="1">
      <alignment horizontal="center" vertical="center"/>
      <protection locked="0"/>
    </xf>
    <xf numFmtId="3" fontId="6" fillId="0" borderId="54" xfId="0" applyNumberFormat="1" applyFont="1" applyBorder="1" applyAlignment="1" applyProtection="1">
      <alignment horizontal="center" vertical="center"/>
      <protection locked="0"/>
    </xf>
    <xf numFmtId="3" fontId="6" fillId="0" borderId="53" xfId="0" applyNumberFormat="1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3" fontId="13" fillId="0" borderId="1" xfId="0" applyNumberFormat="1" applyFont="1" applyBorder="1" applyAlignment="1" applyProtection="1">
      <alignment horizontal="center" vertical="center"/>
      <protection locked="0"/>
    </xf>
    <xf numFmtId="0" fontId="13" fillId="0" borderId="67" xfId="0" applyFont="1" applyBorder="1" applyAlignment="1">
      <alignment horizontal="center" vertical="center"/>
    </xf>
    <xf numFmtId="164" fontId="29" fillId="0" borderId="69" xfId="0" applyNumberFormat="1" applyFont="1" applyBorder="1" applyAlignment="1">
      <alignment vertical="center" wrapText="1"/>
    </xf>
    <xf numFmtId="49" fontId="6" fillId="0" borderId="48" xfId="0" applyNumberFormat="1" applyFont="1" applyBorder="1" applyAlignment="1" applyProtection="1">
      <alignment horizontal="center" vertical="center"/>
      <protection locked="0"/>
    </xf>
    <xf numFmtId="164" fontId="29" fillId="0" borderId="69" xfId="0" applyNumberFormat="1" applyFont="1" applyBorder="1" applyAlignment="1">
      <alignment horizontal="center" vertical="center" wrapText="1"/>
    </xf>
    <xf numFmtId="0" fontId="6" fillId="0" borderId="19" xfId="0" applyFont="1" applyBorder="1" applyAlignment="1" applyProtection="1">
      <alignment horizontal="center" vertical="center"/>
      <protection locked="0"/>
    </xf>
    <xf numFmtId="164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63" xfId="0" applyFont="1" applyBorder="1" applyAlignment="1" applyProtection="1">
      <alignment horizontal="center" vertical="center"/>
      <protection locked="0"/>
    </xf>
    <xf numFmtId="4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66" xfId="0" applyFont="1" applyBorder="1" applyAlignment="1" applyProtection="1">
      <alignment horizontal="center" vertical="center"/>
      <protection locked="0"/>
    </xf>
    <xf numFmtId="3" fontId="6" fillId="0" borderId="12" xfId="0" applyNumberFormat="1" applyFont="1" applyBorder="1" applyAlignment="1" applyProtection="1">
      <alignment horizontal="center" vertical="center"/>
      <protection locked="0"/>
    </xf>
    <xf numFmtId="3" fontId="6" fillId="0" borderId="13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30" fillId="0" borderId="16" xfId="0" applyFont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58" xfId="0" applyFont="1" applyFill="1" applyBorder="1" applyAlignment="1">
      <alignment horizontal="center" vertical="center" textRotation="90" wrapText="1"/>
    </xf>
    <xf numFmtId="3" fontId="7" fillId="2" borderId="6" xfId="0" applyNumberFormat="1" applyFont="1" applyFill="1" applyBorder="1" applyAlignment="1">
      <alignment horizontal="center" vertical="center" textRotation="90" wrapText="1"/>
    </xf>
    <xf numFmtId="3" fontId="7" fillId="2" borderId="2" xfId="0" applyNumberFormat="1" applyFont="1" applyFill="1" applyBorder="1" applyAlignment="1">
      <alignment horizontal="center" vertical="center" textRotation="90" wrapText="1"/>
    </xf>
    <xf numFmtId="3" fontId="7" fillId="2" borderId="58" xfId="0" applyNumberFormat="1" applyFont="1" applyFill="1" applyBorder="1" applyAlignment="1">
      <alignment horizontal="center" vertical="center" textRotation="90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7" fillId="2" borderId="20" xfId="0" applyNumberFormat="1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textRotation="90" wrapText="1"/>
    </xf>
    <xf numFmtId="0" fontId="7" fillId="2" borderId="27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2" borderId="20" xfId="0" applyFont="1" applyFill="1" applyBorder="1" applyAlignment="1">
      <alignment horizontal="center" vertical="center" textRotation="90" wrapText="1"/>
    </xf>
    <xf numFmtId="0" fontId="7" fillId="2" borderId="41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textRotation="90" wrapText="1"/>
    </xf>
    <xf numFmtId="0" fontId="7" fillId="2" borderId="43" xfId="0" applyFont="1" applyFill="1" applyBorder="1" applyAlignment="1">
      <alignment horizontal="center" vertical="center" textRotation="90" wrapText="1"/>
    </xf>
    <xf numFmtId="0" fontId="7" fillId="2" borderId="59" xfId="0" applyFont="1" applyFill="1" applyBorder="1" applyAlignment="1">
      <alignment horizontal="center" vertical="center" textRotation="90" wrapText="1"/>
    </xf>
    <xf numFmtId="0" fontId="7" fillId="2" borderId="1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textRotation="90"/>
    </xf>
    <xf numFmtId="0" fontId="7" fillId="2" borderId="27" xfId="0" applyFont="1" applyFill="1" applyBorder="1" applyAlignment="1">
      <alignment horizontal="center" vertical="center" textRotation="90"/>
    </xf>
    <xf numFmtId="0" fontId="7" fillId="2" borderId="23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3" fontId="11" fillId="2" borderId="23" xfId="0" applyNumberFormat="1" applyFont="1" applyFill="1" applyBorder="1" applyAlignment="1">
      <alignment horizontal="center" vertical="center" textRotation="90" wrapText="1"/>
    </xf>
    <xf numFmtId="3" fontId="11" fillId="2" borderId="4" xfId="0" applyNumberFormat="1" applyFont="1" applyFill="1" applyBorder="1" applyAlignment="1">
      <alignment horizontal="center" vertical="center" textRotation="90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textRotation="90" wrapText="1"/>
    </xf>
    <xf numFmtId="0" fontId="11" fillId="2" borderId="15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3" fontId="7" fillId="2" borderId="25" xfId="0" applyNumberFormat="1" applyFont="1" applyFill="1" applyBorder="1" applyAlignment="1">
      <alignment horizontal="center" vertical="center" textRotation="90" wrapText="1"/>
    </xf>
    <xf numFmtId="3" fontId="7" fillId="2" borderId="28" xfId="0" applyNumberFormat="1" applyFont="1" applyFill="1" applyBorder="1" applyAlignment="1">
      <alignment horizontal="center" vertical="center" textRotation="90" wrapText="1"/>
    </xf>
    <xf numFmtId="0" fontId="7" fillId="2" borderId="25" xfId="0" applyFont="1" applyFill="1" applyBorder="1" applyAlignment="1">
      <alignment horizontal="center" vertical="center" textRotation="90" wrapText="1"/>
    </xf>
    <xf numFmtId="0" fontId="7" fillId="2" borderId="28" xfId="0" applyFont="1" applyFill="1" applyBorder="1" applyAlignment="1">
      <alignment horizontal="center" vertical="center" textRotation="90" wrapText="1"/>
    </xf>
    <xf numFmtId="0" fontId="7" fillId="2" borderId="62" xfId="0" applyFont="1" applyFill="1" applyBorder="1" applyAlignment="1">
      <alignment horizontal="center" vertical="center" textRotation="90" wrapText="1"/>
    </xf>
  </cellXfs>
  <cellStyles count="1">
    <cellStyle name="Standard" xfId="0" builtinId="0"/>
  </cellStyles>
  <dxfs count="3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scheme val="none"/>
      </font>
      <alignment horizontal="center" vertical="center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scheme val="none"/>
      </font>
      <numFmt numFmtId="0" formatCode="General"/>
      <alignment horizontal="center" vertical="center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scheme val="none"/>
      </font>
      <numFmt numFmtId="3" formatCode="#,##0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relative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medium">
          <color indexed="64"/>
        </top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border>
        <bottom style="medium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1499984740745262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scheme val="none"/>
      </font>
      <alignment horizontal="center" vertical="center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scheme val="none"/>
      </font>
      <numFmt numFmtId="0" formatCode="General"/>
      <alignment horizontal="center" vertical="center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scheme val="none"/>
      </font>
      <numFmt numFmtId="3" formatCode="#,##0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relative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medium">
          <color rgb="FF000000"/>
        </top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medium">
          <color rgb="FF000000"/>
        </left>
        <right style="medium">
          <color rgb="FF000000"/>
        </right>
        <top style="thin">
          <color rgb="FF000000"/>
        </top>
        <bottom style="medium">
          <color rgb="FF000000"/>
        </bottom>
      </border>
    </dxf>
    <dxf>
      <border>
        <bottom style="medium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1499984740745262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scheme val="none"/>
      </font>
      <alignment horizontal="center" vertical="center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scheme val="none"/>
      </font>
      <numFmt numFmtId="0" formatCode="General"/>
      <alignment horizontal="center" vertical="center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499984740745262"/>
        <name val="Arial"/>
        <scheme val="none"/>
      </font>
      <numFmt numFmtId="3" formatCode="#,##0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relative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medium">
          <color rgb="FF000000"/>
        </top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medium">
          <color rgb="FF000000"/>
        </left>
        <right style="medium">
          <color rgb="FF000000"/>
        </right>
        <top style="thin">
          <color rgb="FF000000"/>
        </top>
        <bottom style="medium">
          <color rgb="FF000000"/>
        </bottom>
      </border>
    </dxf>
    <dxf>
      <border>
        <bottom style="medium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1499984740745262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</border>
    </dxf>
    <dxf>
      <fill>
        <patternFill>
          <fgColor theme="0" tint="-0.14996795556505021"/>
          <bgColor theme="0" tint="-0.14996795556505021"/>
        </patternFill>
      </fill>
    </dxf>
    <dxf>
      <fill>
        <patternFill patternType="none">
          <fgColor indexed="64"/>
          <bgColor auto="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fgColor indexed="64"/>
          <bgColor auto="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2" defaultTableStyle="TableStyleMedium9" defaultPivotStyle="PivotStyleLight16">
    <tableStyle name="Invisible" pivot="0" table="0" count="0" xr9:uid="{A896691A-D4F0-4923-B197-11BCFB594855}"/>
    <tableStyle name="Layout Abfrage" pivot="0" count="9" xr9:uid="{00000000-0011-0000-FFFF-FFFF00000000}">
      <tableStyleElement type="wholeTable" dxfId="313"/>
      <tableStyleElement type="headerRow" dxfId="312"/>
      <tableStyleElement type="totalRow" dxfId="311"/>
      <tableStyleElement type="firstColumn" dxfId="310"/>
      <tableStyleElement type="lastColumn" dxfId="309"/>
      <tableStyleElement type="firstRowStripe" dxfId="308"/>
      <tableStyleElement type="secondRowStripe" dxfId="307"/>
      <tableStyleElement type="firstColumnStripe" dxfId="306"/>
      <tableStyleElement type="secondColumnStripe" dxfId="30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18FDD7-D04B-4CB7-97F6-797315E89ABB}" name="Tabelle22" displayName="Tabelle22" ref="B11:AW27" totalsRowCount="1" headerRowDxfId="251" totalsRowDxfId="248" headerRowBorderDxfId="250" tableBorderDxfId="249" totalsRowBorderDxfId="247">
  <autoFilter ref="B11:AW26" xr:uid="{00000000-000C-0000-FFFF-FFFF00000000}"/>
  <tableColumns count="48">
    <tableColumn id="1" xr3:uid="{FD09A0C3-9891-4E89-B830-74EE29F7A8C6}" name="Nr." totalsRowLabel="Ergebnis" dataDxfId="246" totalsRowDxfId="245"/>
    <tableColumn id="39" xr3:uid="{21CF6489-F782-4BCF-8E47-E3F60E6BEF8D}" name="Los" dataDxfId="244" totalsRowDxfId="243"/>
    <tableColumn id="37" xr3:uid="{144469D6-225B-4713-BA54-75EA5EFE1A75}" name="Meisterei" dataDxfId="242" totalsRowDxfId="241"/>
    <tableColumn id="36" xr3:uid="{017A990B-EE89-4ED4-835F-88765CD26693}" name="Spalte13" dataDxfId="240" totalsRowDxfId="239"/>
    <tableColumn id="35" xr3:uid="{165DDBCD-10A8-441A-97C6-98092E2B72DA}" name="BAB" dataDxfId="238" totalsRowDxfId="237"/>
    <tableColumn id="28" xr3:uid="{B03BE4A7-7428-499B-932E-1D0309065FCC}" name="LK" dataDxfId="236" totalsRowDxfId="235"/>
    <tableColumn id="2" xr3:uid="{C565C30F-E8E6-45A4-B15C-7080B39A762F}" name="von AS" dataDxfId="234" totalsRowDxfId="233"/>
    <tableColumn id="3" xr3:uid="{3E9A3FCD-8D16-4746-A55C-42EFD244CE63}" name="nach AS" dataDxfId="232" totalsRowDxfId="231"/>
    <tableColumn id="29" xr3:uid="{E629A2D3-40A9-4730-B679-7FE447B307CD}" name="von Km" dataDxfId="230" totalsRowDxfId="229"/>
    <tableColumn id="30" xr3:uid="{45B1FFCF-540F-4DF3-A249-B78FAC40ACF4}" name="nach Km" dataDxfId="228" totalsRowDxfId="227"/>
    <tableColumn id="4" xr3:uid="{EFE19AA9-3933-42FD-89F4-05939C8197E3}" name="FR" dataDxfId="226" totalsRowDxfId="225"/>
    <tableColumn id="5" xr3:uid="{84E41605-039A-4006-8999-739E386C6FDF}" name="länge" dataDxfId="224" totalsRowDxfId="223"/>
    <tableColumn id="7" xr3:uid="{5713577D-F13F-4FA5-A32B-52F3B4B1A115}" name="Seitenraum" dataDxfId="222" totalsRowDxfId="221"/>
    <tableColumn id="8" xr3:uid="{C6FAF28F-B2C2-4D01-B6C5-0B252A27379B}" name="Mittelstreifen" dataDxfId="220" totalsRowDxfId="219"/>
    <tableColumn id="9" xr3:uid="{CBAA5C21-B42B-4A94-ABB9-9AFDC88B6A66}" name="auf-den-Stock" totalsRowFunction="count" dataDxfId="218" totalsRowDxfId="217"/>
    <tableColumn id="10" xr3:uid="{BF210835-1B3B-4128-A425-FD8A5AC52C73}" name="Durchläutern" totalsRowFunction="count" dataDxfId="216" totalsRowDxfId="215"/>
    <tableColumn id="27" xr3:uid="{87AB5AA3-DF0B-4153-BB3F-07531BA6CE74}" name="Spalte4" dataDxfId="214" totalsRowDxfId="213"/>
    <tableColumn id="11" xr3:uid="{D8296CF3-8FE6-49E6-B640-7A7F1BF4EF1E}" name="Bearbeitete Fläche" totalsRowFunction="sum" dataDxfId="212" totalsRowDxfId="211"/>
    <tableColumn id="49" xr3:uid="{39155C7B-09F8-4F2E-BB0C-DD10B5AEA4F2}" name="Anzahl Flächen" totalsRowFunction="count" dataDxfId="210" totalsRowDxfId="209"/>
    <tableColumn id="50" xr3:uid="{2629FA82-EBED-49E8-8D86-53E89C112310}" name="Breite" totalsRowFunction="average" dataDxfId="208" totalsRowDxfId="207"/>
    <tableColumn id="14" xr3:uid="{08E3F5CE-C326-469B-B880-D12633D6416B}" name="max. Abstand" dataDxfId="206" totalsRowDxfId="205"/>
    <tableColumn id="45" xr3:uid="{763964AC-B40D-4A6E-8B4B-3A32D2B73233}" name="Forstmulcher" totalsRowFunction="sum" dataDxfId="204" totalsRowDxfId="203"/>
    <tableColumn id="13" xr3:uid="{0CCDB361-7EA8-4FF8-8EF4-1C2F510D5585}" name="Alter" dataDxfId="202" totalsRowDxfId="201"/>
    <tableColumn id="40" xr3:uid="{C1B7949A-0F41-4465-8FFE-B2C60EF9B341}" name="bis 30" totalsRowFunction="sum" dataDxfId="200" totalsRowDxfId="199"/>
    <tableColumn id="16" xr3:uid="{E1488CDF-61E2-49EC-AC18-28CC6B86885A}" name="30-50" totalsRowFunction="sum" dataDxfId="198" totalsRowDxfId="197"/>
    <tableColumn id="17" xr3:uid="{78838F09-E4B6-4CD2-8B35-BBF1891992C8}" name="50-75" totalsRowFunction="sum" dataDxfId="196" totalsRowDxfId="195"/>
    <tableColumn id="18" xr3:uid="{FB8F6F22-EE0F-46B0-A5FE-E3B1B2FE3F23}" name="75-100" totalsRowFunction="sum" dataDxfId="194" totalsRowDxfId="193"/>
    <tableColumn id="15" xr3:uid="{64F9F0BD-A01B-414F-B712-08A63C75F509}" name="100-125" totalsRowFunction="sum" dataDxfId="192" totalsRowDxfId="191"/>
    <tableColumn id="20" xr3:uid="{7F9E1C08-3B23-4893-97AA-C9BEF2C8351B}" name="SPL" dataDxfId="190" totalsRowDxfId="189"/>
    <tableColumn id="21" xr3:uid="{E802251E-9504-48F9-9DAF-B32BFA451FAD}" name="Steilbösch" dataDxfId="188" totalsRowDxfId="187"/>
    <tableColumn id="22" xr3:uid="{F9440A45-B962-41FB-937D-BFFD0BAABD95}" name="Bauwerk" dataDxfId="186" totalsRowDxfId="185"/>
    <tableColumn id="34" xr3:uid="{A44676ED-78B4-40EF-9821-5490ECC9D284}" name="Gewässer" dataDxfId="184" totalsRowDxfId="183"/>
    <tableColumn id="47" xr3:uid="{52D88E34-FCF1-4B46-8429-FD03B4345415}" name="Zaun" dataDxfId="182" totalsRowDxfId="181"/>
    <tableColumn id="48" xr3:uid="{8499CDB9-4AFD-40D0-844F-30D43BF43CAD}" name="Freileitung" dataDxfId="180" totalsRowDxfId="179"/>
    <tableColumn id="23" xr3:uid="{313F5040-7738-406D-9684-C0D4DA770111}" name="Fällkran" dataDxfId="178" totalsRowDxfId="177"/>
    <tableColumn id="6" xr3:uid="{F19D533D-C103-4544-BC2A-89303C793E05}" name="WarB" dataDxfId="176" totalsRowDxfId="175"/>
    <tableColumn id="31" xr3:uid="{8EA1FD47-8F38-453D-A1BC-634EB19BD084}" name="Eschen" dataDxfId="174" totalsRowDxfId="173"/>
    <tableColumn id="32" xr3:uid="{E20DACDE-DE21-47B6-A389-9213F2A2D708}" name="Einzelbaum" dataDxfId="172" totalsRowDxfId="171"/>
    <tableColumn id="33" xr3:uid="{E9652F83-9604-40B8-8CEE-7FEA44DD691B}" name="Beseitigung" dataDxfId="170" totalsRowDxfId="169"/>
    <tableColumn id="41" xr3:uid="{8845874B-7EA4-4C6C-8EEE-14685D155D14}" name="Allee" dataDxfId="168" totalsRowDxfId="167"/>
    <tableColumn id="42" xr3:uid="{C8CF2736-5C33-4DAC-ACA2-BF40D73E8F8F}" name="Schutzgebiet" dataDxfId="166" totalsRowDxfId="165"/>
    <tableColumn id="44" xr3:uid="{ADB81C7C-CCC2-4103-8008-682DEDB1F258}" name="Artenschutz" dataDxfId="164" totalsRowDxfId="163"/>
    <tableColumn id="38" xr3:uid="{5104AA37-7A88-4099-84EE-571BB4B42ADD}" name="Vorjahr" dataDxfId="162" totalsRowDxfId="161"/>
    <tableColumn id="25" xr3:uid="{ED362E48-152E-4060-A8DF-D46BD0115598}" name="VS-Plan" dataDxfId="160" totalsRowDxfId="159"/>
    <tableColumn id="26" xr3:uid="{035929EB-04A0-4FB3-9C1E-654346EE4AC5}" name="Bemerkung" dataDxfId="158" totalsRowDxfId="157"/>
    <tableColumn id="12" xr3:uid="{B10BD71B-CB8D-4499-B7B8-105F0C104446}" name="Spalte1" dataDxfId="156" totalsRowDxfId="155">
      <calculatedColumnFormula>IF(S12&gt;0,IF(O12="x",S12*#REF!,IF('Streckenübersicht A49'!P14="x",'Streckenübersicht A49'!T14*'Streckenübersicht A49'!$P$10,IF('Streckenübersicht A49'!Q14="x",'Streckenübersicht A49'!T14*'Streckenübersicht A49'!$Q$10))),0)+Tabelle22[[#This Row],[Forstmulcher]]*$W$10</calculatedColumnFormula>
    </tableColumn>
    <tableColumn id="19" xr3:uid="{1EC512EC-5AEE-4D20-B539-867ECB53ADE4}" name="Spalte2" dataDxfId="154" totalsRowDxfId="153">
      <calculatedColumnFormula>AC12*$AC$10+Z12*$Z$10+AA12*$AA$10+AB12*$AB$10+Tabelle22[[#This Row],[bis 30]]*$Y$10</calculatedColumnFormula>
    </tableColumn>
    <tableColumn id="24" xr3:uid="{DBCBCEBC-B6EB-4136-9D70-08C713E62407}" name="Spalte3" dataDxfId="152" totalsRowDxfId="151">
      <calculatedColumnFormula>IF(OR(AD12="x",AE12="x",AF12="x",AJ12="x")=TRUE,1+#REF!/100,1)</calculatedColumnFormula>
    </tableColumn>
  </tableColumns>
  <tableStyleInfo name="Layout Abfrag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465CB6-F2E3-43B2-A4DD-3ACEADE5D8D1}" name="Tabelle24" displayName="Tabelle24" ref="B11:AW41" totalsRowCount="1" headerRowDxfId="304" totalsRowDxfId="301" headerRowBorderDxfId="303" tableBorderDxfId="302" totalsRowBorderDxfId="300">
  <autoFilter ref="B11:AW40" xr:uid="{00000000-000C-0000-FFFF-FFFF00000000}"/>
  <tableColumns count="48">
    <tableColumn id="1" xr3:uid="{9415D27F-18FE-4DA7-AB84-67B7F21D82CD}" name="Nr." totalsRowLabel="Ergebnis" dataDxfId="299" totalsRowDxfId="47"/>
    <tableColumn id="39" xr3:uid="{F63C565B-5D8F-4A61-8379-A36973DE1D0D}" name="Los" dataDxfId="298" totalsRowDxfId="46"/>
    <tableColumn id="37" xr3:uid="{B123CB2B-74A9-43B3-9DF2-590EE475B727}" name="Meisterei" dataDxfId="297" totalsRowDxfId="45"/>
    <tableColumn id="36" xr3:uid="{94B5EF52-9618-453F-8E01-A0E506133250}" name="Spalte13" dataDxfId="296" totalsRowDxfId="44"/>
    <tableColumn id="35" xr3:uid="{E1AB327D-84B1-4C83-B537-7F76FFF75CD1}" name="BAB" dataDxfId="295" totalsRowDxfId="43"/>
    <tableColumn id="28" xr3:uid="{11BBFA93-B3C8-4FD4-8D5B-F06AFF6EDA84}" name="LK" dataDxfId="294" totalsRowDxfId="42"/>
    <tableColumn id="2" xr3:uid="{8BC68996-1106-4E6F-BDB6-014B10DF7A37}" name="von AS" dataDxfId="293" totalsRowDxfId="41"/>
    <tableColumn id="3" xr3:uid="{859514A9-E0A5-46D8-8E50-0EAB228CE09D}" name="nach AS" dataDxfId="292" totalsRowDxfId="40"/>
    <tableColumn id="29" xr3:uid="{5E80FA73-5C76-4C1B-8927-25DD76D8F7A6}" name="von Km" dataDxfId="291" totalsRowDxfId="39"/>
    <tableColumn id="30" xr3:uid="{E8243D85-756C-4674-AC78-3E8316379CEA}" name="nach Km" dataDxfId="290" totalsRowDxfId="38"/>
    <tableColumn id="4" xr3:uid="{83C3342B-DF01-4C2E-BB7F-60056E59D86D}" name="FR" dataDxfId="289" totalsRowDxfId="37"/>
    <tableColumn id="5" xr3:uid="{0E09F278-6B59-4B1A-9CD8-723DE596BA81}" name="länm(ge" dataDxfId="288" totalsRowDxfId="36"/>
    <tableColumn id="7" xr3:uid="{0DC4FB04-7F5B-4905-B9B5-0AB693BA04B8}" name="Seitenraum" dataDxfId="287" totalsRowDxfId="35"/>
    <tableColumn id="8" xr3:uid="{D1537180-D754-4826-9C60-E099B03B7DBF}" name="Mittelstreifen" dataDxfId="286" totalsRowDxfId="34"/>
    <tableColumn id="9" xr3:uid="{8EF55926-A238-4238-A57A-51FA6222413F}" name="auf-den-Stock" dataDxfId="285" totalsRowDxfId="33"/>
    <tableColumn id="10" xr3:uid="{2CFFE9E0-1D2F-41CA-9E99-889A7A3C23B5}" name="Durchläutern" dataDxfId="284" totalsRowDxfId="32"/>
    <tableColumn id="27" xr3:uid="{7DFD1446-1227-4894-BE18-DE3D618F4EC2}" name="Spalte4" dataDxfId="283" totalsRowDxfId="31"/>
    <tableColumn id="11" xr3:uid="{CA787B9D-D15E-4678-BD98-5E27C483B0FA}" name="Bearbeitete Fläche" totalsRowFunction="sum" dataDxfId="282" totalsRowDxfId="30"/>
    <tableColumn id="49" xr3:uid="{E5B22D92-B1A0-4CA7-A55D-D004A693EF3C}" name="Anzahl Flächen" totalsRowFunction="count" dataDxfId="281" totalsRowDxfId="29"/>
    <tableColumn id="50" xr3:uid="{4DC89488-B946-4650-A963-D2D7FBBDA08C}" name="Breite" dataDxfId="280" totalsRowDxfId="28"/>
    <tableColumn id="14" xr3:uid="{55E70580-F5DE-442C-B45E-59B15C828254}" name="max. Abstand" dataDxfId="279" totalsRowDxfId="27"/>
    <tableColumn id="45" xr3:uid="{B22310D2-9C56-4EFC-91F6-92B21C4C1E35}" name="Forstmulcher" totalsRowFunction="sum" dataDxfId="278" totalsRowDxfId="26"/>
    <tableColumn id="13" xr3:uid="{6F6C0653-5E25-41F6-9C99-C967CB4C3F28}" name="Alter" dataDxfId="277" totalsRowDxfId="25"/>
    <tableColumn id="40" xr3:uid="{F4A8007F-6D20-4AA3-AE4C-9452EE86DE2B}" name="bis 30" totalsRowFunction="sum" dataDxfId="276" totalsRowDxfId="24"/>
    <tableColumn id="16" xr3:uid="{F0DB054B-9F38-4FCF-BC1E-B22B29749D57}" name="30-50" totalsRowFunction="sum" dataDxfId="275" totalsRowDxfId="23"/>
    <tableColumn id="17" xr3:uid="{20184578-22F5-4B54-BD43-43EDE2B708DD}" name="50-75" totalsRowFunction="sum" dataDxfId="274" totalsRowDxfId="22"/>
    <tableColumn id="18" xr3:uid="{59BD89E5-A2C9-4DA2-8730-2465D1979F6B}" name="75-100" totalsRowFunction="sum" dataDxfId="273" totalsRowDxfId="21"/>
    <tableColumn id="15" xr3:uid="{BABD8BE2-4CE1-4B93-AC39-74DE289D11B1}" name="100-125" totalsRowFunction="sum" dataDxfId="272" totalsRowDxfId="20"/>
    <tableColumn id="20" xr3:uid="{B93DEDBA-33A5-42A9-B95E-9D6875AD5CFF}" name="SPL" dataDxfId="271" totalsRowDxfId="19"/>
    <tableColumn id="21" xr3:uid="{421F8DC6-F870-403C-8BF2-061D0550D397}" name="Steilbösch" dataDxfId="270" totalsRowDxfId="18"/>
    <tableColumn id="22" xr3:uid="{320DA824-9407-46ED-8D7F-71AE44D76DCE}" name="Bauwerk" dataDxfId="269" totalsRowDxfId="17"/>
    <tableColumn id="34" xr3:uid="{AEA04AC5-AC36-454A-8255-B451507AF7B8}" name="Gewässer" dataDxfId="268" totalsRowDxfId="16"/>
    <tableColumn id="47" xr3:uid="{AC91C92B-C8FD-45C9-B829-62DB349D9957}" name="Zaun" dataDxfId="267" totalsRowDxfId="15"/>
    <tableColumn id="48" xr3:uid="{421C4C55-7ADB-4D70-BDA9-33C20A032A77}" name="Freileitung" dataDxfId="266" totalsRowDxfId="14"/>
    <tableColumn id="23" xr3:uid="{460F9498-D6ED-4149-A5A2-08CDD246B27B}" name="Fällkran" dataDxfId="265" totalsRowDxfId="13"/>
    <tableColumn id="6" xr3:uid="{3F93E465-8360-47B6-9D4C-46690967EDEF}" name="WarB" dataDxfId="264" totalsRowDxfId="12"/>
    <tableColumn id="31" xr3:uid="{4A68330D-B4E5-4023-A60B-D25105CFB84F}" name="Eschen" dataDxfId="263" totalsRowDxfId="11"/>
    <tableColumn id="32" xr3:uid="{E805EBB7-02C9-45E5-9D16-FEAA7AF9933B}" name="Einzelbaum" dataDxfId="262" totalsRowDxfId="10"/>
    <tableColumn id="33" xr3:uid="{6A79AD5E-B226-4482-8616-42F009FD5C25}" name="Beseitigung" dataDxfId="261" totalsRowDxfId="9"/>
    <tableColumn id="41" xr3:uid="{E1EEE54B-DCD3-45A0-B3B3-E57589A6CFA7}" name="Allee" dataDxfId="260" totalsRowDxfId="8"/>
    <tableColumn id="42" xr3:uid="{6FD90A9A-0A12-4769-A42E-5257ABD17B9D}" name="Schutzgebiet" dataDxfId="259" totalsRowDxfId="7"/>
    <tableColumn id="44" xr3:uid="{E8852EB0-0E7D-48B4-8682-4C7205E39176}" name="Artenschutz" dataDxfId="258" totalsRowDxfId="6"/>
    <tableColumn id="38" xr3:uid="{747E6904-DAFF-4010-9FF8-DB6CF69B10D4}" name="Vorjahr" dataDxfId="257" totalsRowDxfId="5"/>
    <tableColumn id="25" xr3:uid="{E98E8180-18C5-44A0-8D18-DF2D408BCC2C}" name="VS-Plan" dataDxfId="256" totalsRowDxfId="4"/>
    <tableColumn id="26" xr3:uid="{6D342CD2-F1EE-486A-A0C6-507D56C72F5D}" name="Bemerkung" dataDxfId="255" totalsRowDxfId="3"/>
    <tableColumn id="12" xr3:uid="{8417D617-EEED-48B3-A17F-CDA6F360C90C}" name="Spalte1" dataDxfId="254" totalsRowDxfId="2">
      <calculatedColumnFormula>IF(S12&gt;0,IF(O12="x",S12*#REF!,IF('Streckenübersicht A49'!P14="x",'Streckenübersicht A49'!T14*'Streckenübersicht A49'!$P$10,IF('Streckenübersicht A49'!Q14="x",'Streckenübersicht A49'!T14*'Streckenübersicht A49'!$Q$10))),0)+Tabelle24[[#This Row],[Forstmulcher]]*$W$10</calculatedColumnFormula>
    </tableColumn>
    <tableColumn id="19" xr3:uid="{31021516-32AF-4093-AE20-A76948E6ADAF}" name="Spalte2" dataDxfId="253" totalsRowDxfId="1">
      <calculatedColumnFormula>AC12*$AC$10+Z12*$Z$10+AA12*$AA$10+AB12*$AB$10+Tabelle24[[#This Row],[bis 30]]*$Y$10</calculatedColumnFormula>
    </tableColumn>
    <tableColumn id="24" xr3:uid="{656E9401-0017-4F74-A801-CCA178FE215E}" name="Spalte3" dataDxfId="252" totalsRowDxfId="0">
      <calculatedColumnFormula>IF(OR(AD12="x",AE12="x",AF12="x",AJ12="x")=TRUE,1+#REF!/100,1)</calculatedColumnFormula>
    </tableColumn>
  </tableColumns>
  <tableStyleInfo name="Layout Abfrag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e2" displayName="Tabelle2" ref="B11:AX27" totalsRowCount="1" headerRowDxfId="150" totalsRowDxfId="147" headerRowBorderDxfId="149" tableBorderDxfId="148" totalsRowBorderDxfId="146">
  <autoFilter ref="B11:AX26" xr:uid="{00000000-000C-0000-FFFF-FFFF00000000}"/>
  <tableColumns count="49">
    <tableColumn id="1" xr3:uid="{00000000-0010-0000-0000-000001000000}" name="Nr." totalsRowLabel="Ergebnis" dataDxfId="145" totalsRowDxfId="144"/>
    <tableColumn id="39" xr3:uid="{00000000-0010-0000-0000-000027000000}" name="Los" dataDxfId="143" totalsRowDxfId="142"/>
    <tableColumn id="37" xr3:uid="{00000000-0010-0000-0000-000025000000}" name="Meisterei" dataDxfId="141" totalsRowDxfId="140"/>
    <tableColumn id="36" xr3:uid="{00000000-0010-0000-0000-000024000000}" name="Spalte13" dataDxfId="139" totalsRowDxfId="138"/>
    <tableColumn id="35" xr3:uid="{00000000-0010-0000-0000-000023000000}" name="BAB" dataDxfId="137" totalsRowDxfId="136"/>
    <tableColumn id="28" xr3:uid="{00000000-0010-0000-0000-00001C000000}" name="LK" dataDxfId="135" totalsRowDxfId="134"/>
    <tableColumn id="2" xr3:uid="{00000000-0010-0000-0000-000002000000}" name="von AS" dataDxfId="133" totalsRowDxfId="132"/>
    <tableColumn id="3" xr3:uid="{00000000-0010-0000-0000-000003000000}" name="nach AS" dataDxfId="131" totalsRowDxfId="130"/>
    <tableColumn id="29" xr3:uid="{00000000-0010-0000-0000-00001D000000}" name="von Km" dataDxfId="129" totalsRowDxfId="128"/>
    <tableColumn id="30" xr3:uid="{00000000-0010-0000-0000-00001E000000}" name="nach Km" dataDxfId="127" totalsRowDxfId="126"/>
    <tableColumn id="4" xr3:uid="{00000000-0010-0000-0000-000004000000}" name="FR" dataDxfId="125" totalsRowDxfId="124"/>
    <tableColumn id="5" xr3:uid="{00000000-0010-0000-0000-000005000000}" name="länge" dataDxfId="123" totalsRowDxfId="122"/>
    <tableColumn id="7" xr3:uid="{00000000-0010-0000-0000-000007000000}" name="Seitenraum" dataDxfId="121" totalsRowDxfId="120"/>
    <tableColumn id="8" xr3:uid="{00000000-0010-0000-0000-000008000000}" name="Mittelstreifen" dataDxfId="119" totalsRowDxfId="118"/>
    <tableColumn id="9" xr3:uid="{00000000-0010-0000-0000-000009000000}" name="auf-den-Stock" dataDxfId="117" totalsRowDxfId="116"/>
    <tableColumn id="10" xr3:uid="{00000000-0010-0000-0000-00000A000000}" name="Durchläutern" dataDxfId="115" totalsRowDxfId="114"/>
    <tableColumn id="27" xr3:uid="{482238B8-0BC2-4CB1-9213-36AA3983033A}" name="Spalte4" dataDxfId="113" totalsRowDxfId="112"/>
    <tableColumn id="43" xr3:uid="{014E298A-A01A-4AD7-87F8-D98331727CA1}" name="Spalte5" dataDxfId="111" totalsRowDxfId="110"/>
    <tableColumn id="11" xr3:uid="{00000000-0010-0000-0000-00000B000000}" name="Bearbeitete Fläche" totalsRowFunction="sum" dataDxfId="109" totalsRowDxfId="108"/>
    <tableColumn id="49" xr3:uid="{00000000-0010-0000-0000-000031000000}" name="Anzahl Flächen" totalsRowFunction="count" dataDxfId="107" totalsRowDxfId="106"/>
    <tableColumn id="50" xr3:uid="{00000000-0010-0000-0000-000032000000}" name="Breite" dataDxfId="105" totalsRowDxfId="104"/>
    <tableColumn id="14" xr3:uid="{00000000-0010-0000-0000-00000E000000}" name="max. Abstand" dataDxfId="103" totalsRowDxfId="102"/>
    <tableColumn id="45" xr3:uid="{00000000-0010-0000-0000-00002D000000}" name="Forstmulcher" totalsRowFunction="sum" dataDxfId="101" totalsRowDxfId="100"/>
    <tableColumn id="13" xr3:uid="{00000000-0010-0000-0000-00000D000000}" name="Alter" dataDxfId="99" totalsRowDxfId="98"/>
    <tableColumn id="40" xr3:uid="{00000000-0010-0000-0000-000028000000}" name="bis 30" totalsRowFunction="sum" dataDxfId="97" totalsRowDxfId="96"/>
    <tableColumn id="16" xr3:uid="{00000000-0010-0000-0000-000010000000}" name="30-50" totalsRowFunction="sum" dataDxfId="95" totalsRowDxfId="94"/>
    <tableColumn id="17" xr3:uid="{00000000-0010-0000-0000-000011000000}" name="50-75" totalsRowFunction="sum" dataDxfId="93" totalsRowDxfId="92"/>
    <tableColumn id="18" xr3:uid="{00000000-0010-0000-0000-000012000000}" name="75-100" totalsRowFunction="sum" dataDxfId="91" totalsRowDxfId="90"/>
    <tableColumn id="15" xr3:uid="{00000000-0010-0000-0000-00000F000000}" name="100-125" totalsRowFunction="sum" dataDxfId="89" totalsRowDxfId="88"/>
    <tableColumn id="20" xr3:uid="{00000000-0010-0000-0000-000014000000}" name="SPL" dataDxfId="87" totalsRowDxfId="86"/>
    <tableColumn id="21" xr3:uid="{00000000-0010-0000-0000-000015000000}" name="Steilbösch" dataDxfId="85" totalsRowDxfId="84"/>
    <tableColumn id="22" xr3:uid="{00000000-0010-0000-0000-000016000000}" name="Bauwerk" dataDxfId="83" totalsRowDxfId="82"/>
    <tableColumn id="34" xr3:uid="{00000000-0010-0000-0000-000022000000}" name="Gewässer" dataDxfId="81" totalsRowDxfId="80"/>
    <tableColumn id="47" xr3:uid="{00000000-0010-0000-0000-00002F000000}" name="Zaun" dataDxfId="79" totalsRowDxfId="78"/>
    <tableColumn id="48" xr3:uid="{00000000-0010-0000-0000-000030000000}" name="Freileitung" dataDxfId="77" totalsRowDxfId="76"/>
    <tableColumn id="23" xr3:uid="{00000000-0010-0000-0000-000017000000}" name="Fällkran" dataDxfId="75" totalsRowDxfId="74"/>
    <tableColumn id="6" xr3:uid="{00000000-0010-0000-0000-000006000000}" name="WarB" dataDxfId="73" totalsRowDxfId="72"/>
    <tableColumn id="31" xr3:uid="{00000000-0010-0000-0000-00001F000000}" name="Eschen" dataDxfId="71" totalsRowDxfId="70"/>
    <tableColumn id="32" xr3:uid="{00000000-0010-0000-0000-000020000000}" name="Einzelbaum" dataDxfId="69" totalsRowDxfId="68"/>
    <tableColumn id="33" xr3:uid="{00000000-0010-0000-0000-000021000000}" name="Beseitigung" dataDxfId="67" totalsRowDxfId="66"/>
    <tableColumn id="41" xr3:uid="{00000000-0010-0000-0000-000029000000}" name="Allee" dataDxfId="65" totalsRowDxfId="64"/>
    <tableColumn id="42" xr3:uid="{00000000-0010-0000-0000-00002A000000}" name="Schutzgebiet" dataDxfId="63" totalsRowDxfId="62"/>
    <tableColumn id="44" xr3:uid="{00000000-0010-0000-0000-00002C000000}" name="Artenschutz" dataDxfId="61" totalsRowDxfId="60"/>
    <tableColumn id="38" xr3:uid="{00000000-0010-0000-0000-000026000000}" name="Vorjahr" dataDxfId="59" totalsRowDxfId="58"/>
    <tableColumn id="25" xr3:uid="{00000000-0010-0000-0000-000019000000}" name="VS-Plan" dataDxfId="57" totalsRowDxfId="56"/>
    <tableColumn id="26" xr3:uid="{00000000-0010-0000-0000-00001A000000}" name="Bemerkung" dataDxfId="55" totalsRowDxfId="54"/>
    <tableColumn id="12" xr3:uid="{00000000-0010-0000-0000-00000C000000}" name="Spalte1" dataDxfId="53" totalsRowDxfId="52">
      <calculatedColumnFormula>IF(T12&gt;0,IF(O12="x",T12*#REF!,IF('Streckenübersicht A49'!P12="x",'Streckenübersicht A49'!T12*'Streckenübersicht A49'!$P$10,IF('Streckenübersicht A49'!Q12="x",'Streckenübersicht A49'!T12*'Streckenübersicht A49'!$Q$10))),0)+Tabelle2[[#This Row],[Forstmulcher]]*$X$10</calculatedColumnFormula>
    </tableColumn>
    <tableColumn id="19" xr3:uid="{00000000-0010-0000-0000-000013000000}" name="Spalte2" dataDxfId="51" totalsRowDxfId="50">
      <calculatedColumnFormula>AD12*$AD$10+AA12*$AA$10+AB12*$AB$10+AC12*$AC$10+Tabelle2[[#This Row],[bis 30]]*$Z$10</calculatedColumnFormula>
    </tableColumn>
    <tableColumn id="24" xr3:uid="{00000000-0010-0000-0000-000018000000}" name="Spalte3" dataDxfId="49" totalsRowDxfId="48">
      <calculatedColumnFormula>IF(OR(AE12="x",AF12="x",AG12="x",AK12="x")=TRUE,1+#REF!/100,1)</calculatedColumnFormula>
    </tableColumn>
  </tableColumns>
  <tableStyleInfo name="Layout Abfrage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94A3-C007-407A-BEA3-D79B3FCED2AF}">
  <sheetPr>
    <pageSetUpPr fitToPage="1"/>
  </sheetPr>
  <dimension ref="A1:BG33"/>
  <sheetViews>
    <sheetView tabSelected="1" topLeftCell="A6" zoomScale="90" zoomScaleNormal="90" workbookViewId="0">
      <selection activeCell="G12" sqref="G12:G15"/>
    </sheetView>
  </sheetViews>
  <sheetFormatPr baseColWidth="10" defaultColWidth="11.42578125" defaultRowHeight="15" x14ac:dyDescent="0.25"/>
  <cols>
    <col min="1" max="1" width="7.5703125" style="1" customWidth="1"/>
    <col min="2" max="2" width="5.5703125" style="1" customWidth="1"/>
    <col min="3" max="3" width="5.5703125" style="1" hidden="1" customWidth="1"/>
    <col min="4" max="4" width="13" style="1" customWidth="1"/>
    <col min="5" max="5" width="4.85546875" style="1" hidden="1" customWidth="1"/>
    <col min="6" max="6" width="8.140625" style="1" customWidth="1"/>
    <col min="7" max="7" width="9" style="1" customWidth="1"/>
    <col min="8" max="8" width="21.140625" style="1" customWidth="1"/>
    <col min="9" max="9" width="20.42578125" style="1" customWidth="1"/>
    <col min="10" max="11" width="9.28515625" style="1" customWidth="1"/>
    <col min="12" max="12" width="7.140625" style="1" customWidth="1"/>
    <col min="13" max="13" width="11.140625" style="1" customWidth="1"/>
    <col min="14" max="14" width="7.85546875" style="1" customWidth="1"/>
    <col min="15" max="15" width="8.42578125" style="1" customWidth="1"/>
    <col min="16" max="17" width="6.140625" style="1" customWidth="1"/>
    <col min="18" max="18" width="13.5703125" style="1" customWidth="1"/>
    <col min="19" max="19" width="7.28515625" style="14" customWidth="1"/>
    <col min="20" max="21" width="7" style="14" customWidth="1"/>
    <col min="22" max="22" width="9" customWidth="1"/>
    <col min="23" max="23" width="7" style="1" customWidth="1"/>
    <col min="24" max="25" width="6.7109375" style="1" customWidth="1"/>
    <col min="26" max="26" width="6.42578125" style="1" customWidth="1"/>
    <col min="27" max="27" width="6.42578125" style="33" customWidth="1"/>
    <col min="28" max="29" width="6.42578125" style="1" customWidth="1"/>
    <col min="30" max="30" width="6.42578125" style="19" customWidth="1"/>
    <col min="31" max="36" width="5.28515625" customWidth="1"/>
    <col min="37" max="38" width="5.140625" customWidth="1"/>
    <col min="39" max="39" width="5.5703125" style="1" customWidth="1"/>
    <col min="40" max="41" width="5.140625" style="1" customWidth="1"/>
    <col min="42" max="44" width="5.140625" customWidth="1"/>
    <col min="45" max="45" width="13.7109375" customWidth="1"/>
    <col min="46" max="46" width="36.42578125" customWidth="1"/>
    <col min="47" max="47" width="11" hidden="1" customWidth="1"/>
    <col min="48" max="48" width="12.85546875" style="1" hidden="1" customWidth="1"/>
    <col min="49" max="49" width="9.85546875" hidden="1" customWidth="1"/>
    <col min="50" max="50" width="9.85546875" customWidth="1"/>
    <col min="51" max="51" width="4.5703125" customWidth="1"/>
    <col min="53" max="53" width="7.140625" style="27" customWidth="1"/>
    <col min="54" max="55" width="7.28515625" style="1" customWidth="1"/>
    <col min="56" max="56" width="12.85546875" style="1" customWidth="1"/>
    <col min="57" max="57" width="6.140625" style="1" customWidth="1"/>
    <col min="58" max="58" width="10.42578125" style="14" customWidth="1"/>
    <col min="59" max="59" width="12.28515625" style="14" customWidth="1"/>
    <col min="60" max="60" width="11.42578125" style="1"/>
    <col min="61" max="61" width="37.42578125" style="1" bestFit="1" customWidth="1"/>
    <col min="62" max="16384" width="11.42578125" style="1"/>
  </cols>
  <sheetData>
    <row r="1" spans="1:59" s="149" customFormat="1" ht="30.75" customHeight="1" x14ac:dyDescent="0.25">
      <c r="B1" s="150" t="s">
        <v>103</v>
      </c>
      <c r="C1" s="150"/>
      <c r="D1" s="150"/>
      <c r="E1" s="150"/>
      <c r="F1" s="150"/>
      <c r="G1" s="150"/>
      <c r="H1" s="150" t="s">
        <v>108</v>
      </c>
      <c r="I1" s="151"/>
      <c r="J1" s="151"/>
      <c r="K1" s="151"/>
      <c r="L1" s="152"/>
      <c r="M1" s="152"/>
      <c r="S1" s="153"/>
      <c r="T1" s="153"/>
      <c r="U1" s="153"/>
      <c r="V1" s="154"/>
      <c r="W1" s="154"/>
      <c r="Y1" s="154"/>
      <c r="AC1" s="155"/>
      <c r="AU1" s="153"/>
    </row>
    <row r="2" spans="1:59" ht="22.5" customHeight="1" x14ac:dyDescent="0.25">
      <c r="B2" s="10" t="s">
        <v>62</v>
      </c>
      <c r="C2" s="10"/>
      <c r="D2" s="10"/>
      <c r="E2" s="10"/>
      <c r="F2" s="10"/>
      <c r="G2" s="10"/>
      <c r="V2" s="19"/>
      <c r="W2" s="19"/>
      <c r="Y2" s="19"/>
      <c r="AA2" s="1"/>
      <c r="AC2" s="33"/>
      <c r="AD2" s="1"/>
      <c r="AE2" s="1"/>
      <c r="AF2" s="1"/>
      <c r="AG2" s="1"/>
      <c r="AH2" s="1"/>
      <c r="AI2" s="1"/>
      <c r="AJ2" s="1"/>
      <c r="AK2" s="1"/>
      <c r="AL2" s="1"/>
      <c r="AP2" s="1"/>
      <c r="AQ2" s="1"/>
      <c r="AR2" s="1"/>
      <c r="AS2" s="1"/>
      <c r="AT2" s="1"/>
      <c r="AU2" s="14"/>
      <c r="AW2" s="27"/>
      <c r="AX2" s="1"/>
      <c r="AY2" s="1"/>
      <c r="AZ2" s="1"/>
      <c r="BA2" s="1"/>
      <c r="BF2" s="1"/>
      <c r="BG2" s="1"/>
    </row>
    <row r="3" spans="1:59" ht="22.5" customHeight="1" x14ac:dyDescent="0.3">
      <c r="B3" s="10"/>
      <c r="C3" s="10"/>
      <c r="D3" s="173" t="s">
        <v>122</v>
      </c>
      <c r="E3" s="10"/>
      <c r="F3" s="10"/>
      <c r="G3" s="10"/>
      <c r="V3" s="19"/>
      <c r="W3" s="19"/>
      <c r="Y3" s="19"/>
      <c r="AA3" s="1"/>
      <c r="AC3" s="33"/>
      <c r="AD3" s="1"/>
      <c r="AE3" s="1"/>
      <c r="AF3" s="1"/>
      <c r="AG3" s="1"/>
      <c r="AH3" s="1"/>
      <c r="AI3" s="1"/>
      <c r="AJ3" s="1"/>
      <c r="AK3" s="1"/>
      <c r="AL3" s="1"/>
      <c r="AP3" s="1"/>
      <c r="AQ3" s="1"/>
      <c r="AR3" s="1"/>
      <c r="AS3" s="1"/>
      <c r="AT3" s="1"/>
      <c r="AU3" s="14"/>
      <c r="AW3" s="27"/>
      <c r="AX3" s="1"/>
      <c r="AY3" s="1"/>
      <c r="AZ3" s="1"/>
      <c r="BA3" s="1"/>
      <c r="BF3" s="1"/>
      <c r="BG3" s="1"/>
    </row>
    <row r="4" spans="1:59" ht="16.5" customHeight="1" thickBot="1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"/>
      <c r="O4" s="5"/>
      <c r="P4" s="5"/>
      <c r="Q4" s="5"/>
      <c r="R4" s="5"/>
      <c r="S4" s="15"/>
      <c r="T4" s="15"/>
      <c r="U4" s="15"/>
      <c r="V4" s="20"/>
      <c r="W4" s="20"/>
      <c r="X4" s="5"/>
      <c r="Y4" s="20"/>
      <c r="Z4" s="5"/>
      <c r="AA4" s="5"/>
      <c r="AB4" s="5"/>
      <c r="AC4" s="34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3"/>
      <c r="AU4" s="15"/>
      <c r="AV4" s="5"/>
      <c r="AW4" s="28"/>
      <c r="AX4" s="3"/>
      <c r="AY4" s="3"/>
      <c r="AZ4" s="1"/>
      <c r="BA4" s="1"/>
      <c r="BF4" s="1"/>
      <c r="BG4" s="1"/>
    </row>
    <row r="5" spans="1:59" ht="21" customHeight="1" thickBot="1" x14ac:dyDescent="0.3">
      <c r="B5" s="2"/>
      <c r="C5" s="2"/>
      <c r="D5" s="2"/>
      <c r="E5" s="2"/>
      <c r="F5" s="2"/>
      <c r="G5" s="2"/>
      <c r="N5" s="4"/>
      <c r="O5" s="4"/>
      <c r="P5" s="277" t="s">
        <v>39</v>
      </c>
      <c r="Q5" s="278"/>
      <c r="R5" s="278"/>
      <c r="S5" s="278"/>
      <c r="T5" s="278"/>
      <c r="U5" s="278"/>
      <c r="V5" s="278"/>
      <c r="W5" s="278"/>
      <c r="X5" s="279"/>
      <c r="Y5" s="280" t="s">
        <v>53</v>
      </c>
      <c r="Z5" s="281"/>
      <c r="AA5" s="281"/>
      <c r="AB5" s="281"/>
      <c r="AC5" s="282"/>
      <c r="AD5" s="283" t="s">
        <v>36</v>
      </c>
      <c r="AE5" s="283"/>
      <c r="AF5" s="283"/>
      <c r="AG5" s="283"/>
      <c r="AH5" s="283"/>
      <c r="AI5" s="283"/>
      <c r="AJ5" s="284"/>
      <c r="AK5" s="280" t="s">
        <v>37</v>
      </c>
      <c r="AL5" s="281"/>
      <c r="AM5" s="281"/>
      <c r="AN5" s="281"/>
      <c r="AO5" s="281"/>
      <c r="AP5" s="281"/>
      <c r="AQ5" s="281"/>
      <c r="AR5" s="282"/>
      <c r="AS5" s="256" t="s">
        <v>128</v>
      </c>
      <c r="AT5" s="258" t="s">
        <v>100</v>
      </c>
      <c r="AU5" s="16"/>
      <c r="AV5" s="4"/>
      <c r="AW5" s="29"/>
      <c r="AX5" s="1"/>
      <c r="AY5" s="1"/>
      <c r="AZ5" s="1"/>
      <c r="BA5" s="1"/>
      <c r="BF5" s="1"/>
      <c r="BG5" s="1"/>
    </row>
    <row r="6" spans="1:59" s="4" customFormat="1" ht="23.25" customHeight="1" x14ac:dyDescent="0.2">
      <c r="B6" s="256" t="s">
        <v>63</v>
      </c>
      <c r="C6" s="256" t="s">
        <v>77</v>
      </c>
      <c r="D6" s="295" t="s">
        <v>50</v>
      </c>
      <c r="E6" s="296" t="s">
        <v>51</v>
      </c>
      <c r="F6" s="298" t="s">
        <v>61</v>
      </c>
      <c r="G6" s="271" t="s">
        <v>76</v>
      </c>
      <c r="H6" s="285" t="s">
        <v>1</v>
      </c>
      <c r="I6" s="286"/>
      <c r="J6" s="285" t="s">
        <v>57</v>
      </c>
      <c r="K6" s="286"/>
      <c r="L6" s="260" t="s">
        <v>60</v>
      </c>
      <c r="M6" s="287" t="s">
        <v>130</v>
      </c>
      <c r="N6" s="285" t="s">
        <v>2</v>
      </c>
      <c r="O6" s="284"/>
      <c r="P6" s="275" t="s">
        <v>107</v>
      </c>
      <c r="Q6" s="260" t="s">
        <v>109</v>
      </c>
      <c r="R6" s="260" t="s">
        <v>114</v>
      </c>
      <c r="S6" s="263" t="s">
        <v>99</v>
      </c>
      <c r="T6" s="263" t="s">
        <v>97</v>
      </c>
      <c r="U6" s="260" t="s">
        <v>83</v>
      </c>
      <c r="V6" s="289" t="s">
        <v>85</v>
      </c>
      <c r="W6" s="291" t="s">
        <v>78</v>
      </c>
      <c r="X6" s="260" t="s">
        <v>11</v>
      </c>
      <c r="Y6" s="266" t="s">
        <v>89</v>
      </c>
      <c r="Z6" s="271" t="s">
        <v>40</v>
      </c>
      <c r="AA6" s="271" t="s">
        <v>41</v>
      </c>
      <c r="AB6" s="271" t="s">
        <v>42</v>
      </c>
      <c r="AC6" s="273" t="s">
        <v>43</v>
      </c>
      <c r="AD6" s="275" t="s">
        <v>54</v>
      </c>
      <c r="AE6" s="260" t="s">
        <v>8</v>
      </c>
      <c r="AF6" s="260" t="s">
        <v>7</v>
      </c>
      <c r="AG6" s="260" t="s">
        <v>45</v>
      </c>
      <c r="AH6" s="260" t="s">
        <v>86</v>
      </c>
      <c r="AI6" s="260" t="s">
        <v>6</v>
      </c>
      <c r="AJ6" s="310" t="s">
        <v>121</v>
      </c>
      <c r="AK6" s="275" t="s">
        <v>38</v>
      </c>
      <c r="AL6" s="268" t="s">
        <v>46</v>
      </c>
      <c r="AM6" s="260" t="s">
        <v>47</v>
      </c>
      <c r="AN6" s="263" t="s">
        <v>92</v>
      </c>
      <c r="AO6" s="263" t="s">
        <v>52</v>
      </c>
      <c r="AP6" s="263" t="s">
        <v>44</v>
      </c>
      <c r="AQ6" s="263" t="s">
        <v>48</v>
      </c>
      <c r="AR6" s="308" t="s">
        <v>82</v>
      </c>
      <c r="AS6" s="257"/>
      <c r="AT6" s="259"/>
      <c r="AU6" s="300" t="s">
        <v>14</v>
      </c>
      <c r="AV6" s="302" t="s">
        <v>15</v>
      </c>
      <c r="AW6" s="304" t="s">
        <v>16</v>
      </c>
    </row>
    <row r="7" spans="1:59" s="4" customFormat="1" ht="77.25" customHeight="1" x14ac:dyDescent="0.2">
      <c r="B7" s="294"/>
      <c r="C7" s="294"/>
      <c r="D7" s="294"/>
      <c r="E7" s="297"/>
      <c r="F7" s="299"/>
      <c r="G7" s="272"/>
      <c r="H7" s="23" t="s">
        <v>55</v>
      </c>
      <c r="I7" s="23" t="s">
        <v>56</v>
      </c>
      <c r="J7" s="13" t="s">
        <v>9</v>
      </c>
      <c r="K7" s="13" t="s">
        <v>10</v>
      </c>
      <c r="L7" s="261"/>
      <c r="M7" s="288"/>
      <c r="N7" s="306" t="s">
        <v>59</v>
      </c>
      <c r="O7" s="307" t="s">
        <v>58</v>
      </c>
      <c r="P7" s="276"/>
      <c r="Q7" s="261"/>
      <c r="R7" s="261"/>
      <c r="S7" s="264"/>
      <c r="T7" s="264"/>
      <c r="U7" s="261"/>
      <c r="V7" s="290"/>
      <c r="W7" s="292"/>
      <c r="X7" s="261"/>
      <c r="Y7" s="267"/>
      <c r="Z7" s="272"/>
      <c r="AA7" s="272"/>
      <c r="AB7" s="272"/>
      <c r="AC7" s="274"/>
      <c r="AD7" s="276"/>
      <c r="AE7" s="261"/>
      <c r="AF7" s="261"/>
      <c r="AG7" s="261"/>
      <c r="AH7" s="261"/>
      <c r="AI7" s="261"/>
      <c r="AJ7" s="311"/>
      <c r="AK7" s="276"/>
      <c r="AL7" s="269"/>
      <c r="AM7" s="261"/>
      <c r="AN7" s="264"/>
      <c r="AO7" s="264"/>
      <c r="AP7" s="264"/>
      <c r="AQ7" s="264"/>
      <c r="AR7" s="309"/>
      <c r="AS7" s="257"/>
      <c r="AT7" s="259"/>
      <c r="AU7" s="301"/>
      <c r="AV7" s="303"/>
      <c r="AW7" s="305"/>
    </row>
    <row r="8" spans="1:59" s="4" customFormat="1" ht="11.25" customHeight="1" x14ac:dyDescent="0.2">
      <c r="B8" s="294"/>
      <c r="C8" s="294"/>
      <c r="D8" s="294"/>
      <c r="E8" s="297"/>
      <c r="F8" s="299"/>
      <c r="G8" s="272"/>
      <c r="H8" s="13"/>
      <c r="I8" s="13"/>
      <c r="J8" s="13"/>
      <c r="K8" s="13"/>
      <c r="L8" s="261"/>
      <c r="M8" s="288"/>
      <c r="N8" s="272"/>
      <c r="O8" s="274"/>
      <c r="P8" s="276"/>
      <c r="Q8" s="261"/>
      <c r="R8" s="262"/>
      <c r="S8" s="264"/>
      <c r="T8" s="265"/>
      <c r="U8" s="262"/>
      <c r="V8" s="290"/>
      <c r="W8" s="293"/>
      <c r="X8" s="261"/>
      <c r="Y8" s="267"/>
      <c r="Z8" s="272"/>
      <c r="AA8" s="272"/>
      <c r="AB8" s="272"/>
      <c r="AC8" s="274"/>
      <c r="AD8" s="276"/>
      <c r="AE8" s="261"/>
      <c r="AF8" s="261"/>
      <c r="AG8" s="261"/>
      <c r="AH8" s="262"/>
      <c r="AI8" s="262"/>
      <c r="AJ8" s="311"/>
      <c r="AK8" s="312"/>
      <c r="AL8" s="270"/>
      <c r="AM8" s="261"/>
      <c r="AN8" s="264"/>
      <c r="AO8" s="264"/>
      <c r="AP8" s="264"/>
      <c r="AQ8" s="265"/>
      <c r="AR8" s="309"/>
      <c r="AS8" s="257"/>
      <c r="AT8" s="259"/>
      <c r="AU8" s="113"/>
      <c r="AV8" s="114"/>
      <c r="AW8" s="115"/>
    </row>
    <row r="9" spans="1:59" s="11" customFormat="1" ht="11.25" customHeight="1" thickBot="1" x14ac:dyDescent="0.25">
      <c r="B9" s="294"/>
      <c r="C9" s="294"/>
      <c r="D9" s="294"/>
      <c r="E9" s="297"/>
      <c r="F9" s="299"/>
      <c r="G9" s="272"/>
      <c r="H9" s="13"/>
      <c r="I9" s="13"/>
      <c r="J9" s="13"/>
      <c r="K9" s="13"/>
      <c r="L9" s="261"/>
      <c r="M9" s="130"/>
      <c r="N9" s="117" t="s">
        <v>35</v>
      </c>
      <c r="O9" s="118" t="s">
        <v>5</v>
      </c>
      <c r="P9" s="119" t="s">
        <v>5</v>
      </c>
      <c r="Q9" s="117" t="s">
        <v>5</v>
      </c>
      <c r="R9" s="117"/>
      <c r="S9" s="120" t="s">
        <v>3</v>
      </c>
      <c r="T9" s="120" t="s">
        <v>13</v>
      </c>
      <c r="U9" s="120" t="s">
        <v>4</v>
      </c>
      <c r="V9" s="140" t="s">
        <v>4</v>
      </c>
      <c r="W9" s="139" t="s">
        <v>3</v>
      </c>
      <c r="X9" s="82" t="s">
        <v>12</v>
      </c>
      <c r="Y9" s="116" t="s">
        <v>13</v>
      </c>
      <c r="Z9" s="121" t="s">
        <v>13</v>
      </c>
      <c r="AA9" s="82" t="s">
        <v>13</v>
      </c>
      <c r="AB9" s="82" t="s">
        <v>13</v>
      </c>
      <c r="AC9" s="122" t="s">
        <v>13</v>
      </c>
      <c r="AD9" s="121" t="s">
        <v>5</v>
      </c>
      <c r="AE9" s="82" t="s">
        <v>5</v>
      </c>
      <c r="AF9" s="82" t="s">
        <v>5</v>
      </c>
      <c r="AG9" s="123" t="s">
        <v>5</v>
      </c>
      <c r="AH9" s="123" t="s">
        <v>5</v>
      </c>
      <c r="AI9" s="123" t="s">
        <v>5</v>
      </c>
      <c r="AJ9" s="124" t="s">
        <v>5</v>
      </c>
      <c r="AK9" s="125" t="s">
        <v>5</v>
      </c>
      <c r="AL9" s="82" t="s">
        <v>5</v>
      </c>
      <c r="AM9" s="82" t="s">
        <v>5</v>
      </c>
      <c r="AN9" s="82" t="s">
        <v>5</v>
      </c>
      <c r="AO9" s="82" t="s">
        <v>5</v>
      </c>
      <c r="AP9" s="82" t="s">
        <v>5</v>
      </c>
      <c r="AQ9" s="82" t="s">
        <v>5</v>
      </c>
      <c r="AR9" s="123" t="s">
        <v>5</v>
      </c>
      <c r="AS9" s="126" t="s">
        <v>148</v>
      </c>
      <c r="AT9" s="259"/>
      <c r="AU9" s="86"/>
      <c r="AV9" s="64"/>
      <c r="AW9" s="48"/>
    </row>
    <row r="10" spans="1:59" s="11" customFormat="1" ht="8.25" hidden="1" customHeight="1" thickBot="1" x14ac:dyDescent="0.25">
      <c r="B10" s="96"/>
      <c r="C10" s="96"/>
      <c r="D10" s="96"/>
      <c r="E10" s="62"/>
      <c r="F10" s="62"/>
      <c r="G10" s="62"/>
      <c r="H10" s="13"/>
      <c r="I10" s="13"/>
      <c r="J10" s="13"/>
      <c r="K10" s="13"/>
      <c r="L10" s="13"/>
      <c r="M10" s="13"/>
      <c r="N10" s="37"/>
      <c r="O10" s="38"/>
      <c r="P10" s="39" t="e">
        <f>#REF!</f>
        <v>#REF!</v>
      </c>
      <c r="Q10" s="40" t="e">
        <f>#REF!</f>
        <v>#REF!</v>
      </c>
      <c r="R10" s="40"/>
      <c r="S10" s="41"/>
      <c r="T10" s="41"/>
      <c r="U10" s="41"/>
      <c r="V10" s="141"/>
      <c r="W10" s="112" t="e">
        <f>#REF!</f>
        <v>#REF!</v>
      </c>
      <c r="X10" s="43"/>
      <c r="Y10" s="108" t="e">
        <f>#REF!</f>
        <v>#REF!</v>
      </c>
      <c r="Z10" s="107" t="e">
        <f>#REF!</f>
        <v>#REF!</v>
      </c>
      <c r="AA10" s="44" t="e">
        <f>#REF!</f>
        <v>#REF!</v>
      </c>
      <c r="AB10" s="44" t="e">
        <f>#REF!</f>
        <v>#REF!</v>
      </c>
      <c r="AC10" s="80" t="e">
        <f>#REF!</f>
        <v>#REF!</v>
      </c>
      <c r="AD10" s="63"/>
      <c r="AE10" s="43"/>
      <c r="AF10" s="43"/>
      <c r="AG10" s="83"/>
      <c r="AH10" s="83"/>
      <c r="AI10" s="83"/>
      <c r="AJ10" s="47"/>
      <c r="AK10" s="46"/>
      <c r="AL10" s="43"/>
      <c r="AM10" s="43"/>
      <c r="AN10" s="43"/>
      <c r="AO10" s="83"/>
      <c r="AP10" s="83"/>
      <c r="AQ10" s="83"/>
      <c r="AR10" s="47"/>
      <c r="AS10" s="49"/>
      <c r="AT10" s="32"/>
      <c r="AU10" s="42"/>
      <c r="AV10" s="45"/>
      <c r="AW10" s="48"/>
    </row>
    <row r="11" spans="1:59" s="11" customFormat="1" ht="14.25" customHeight="1" thickBot="1" x14ac:dyDescent="0.25">
      <c r="A11" s="97"/>
      <c r="B11" s="87" t="s">
        <v>63</v>
      </c>
      <c r="C11" s="87" t="s">
        <v>77</v>
      </c>
      <c r="D11" s="87" t="s">
        <v>50</v>
      </c>
      <c r="E11" s="65" t="s">
        <v>49</v>
      </c>
      <c r="F11" s="65" t="s">
        <v>61</v>
      </c>
      <c r="G11" s="65" t="s">
        <v>34</v>
      </c>
      <c r="H11" s="66" t="s">
        <v>64</v>
      </c>
      <c r="I11" s="66" t="s">
        <v>65</v>
      </c>
      <c r="J11" s="66" t="s">
        <v>66</v>
      </c>
      <c r="K11" s="66" t="s">
        <v>67</v>
      </c>
      <c r="L11" s="66" t="s">
        <v>68</v>
      </c>
      <c r="M11" s="66" t="s">
        <v>80</v>
      </c>
      <c r="N11" s="67" t="s">
        <v>32</v>
      </c>
      <c r="O11" s="68" t="s">
        <v>31</v>
      </c>
      <c r="P11" s="69" t="s">
        <v>69</v>
      </c>
      <c r="Q11" s="70" t="s">
        <v>96</v>
      </c>
      <c r="R11" s="70" t="s">
        <v>111</v>
      </c>
      <c r="S11" s="71" t="s">
        <v>30</v>
      </c>
      <c r="T11" s="71" t="s">
        <v>98</v>
      </c>
      <c r="U11" s="71" t="s">
        <v>84</v>
      </c>
      <c r="V11" s="143" t="s">
        <v>28</v>
      </c>
      <c r="W11" s="72" t="s">
        <v>88</v>
      </c>
      <c r="X11" s="73" t="s">
        <v>29</v>
      </c>
      <c r="Y11" s="144" t="s">
        <v>95</v>
      </c>
      <c r="Z11" s="144" t="s">
        <v>25</v>
      </c>
      <c r="AA11" s="72" t="s">
        <v>26</v>
      </c>
      <c r="AB11" s="72" t="s">
        <v>27</v>
      </c>
      <c r="AC11" s="81" t="s">
        <v>70</v>
      </c>
      <c r="AD11" s="79" t="s">
        <v>21</v>
      </c>
      <c r="AE11" s="66" t="s">
        <v>22</v>
      </c>
      <c r="AF11" s="66" t="s">
        <v>23</v>
      </c>
      <c r="AG11" s="84" t="s">
        <v>45</v>
      </c>
      <c r="AH11" s="84" t="s">
        <v>87</v>
      </c>
      <c r="AI11" s="66" t="s">
        <v>24</v>
      </c>
      <c r="AJ11" s="73" t="s">
        <v>94</v>
      </c>
      <c r="AK11" s="66" t="s">
        <v>101</v>
      </c>
      <c r="AL11" s="66" t="s">
        <v>102</v>
      </c>
      <c r="AM11" s="66" t="s">
        <v>71</v>
      </c>
      <c r="AN11" s="66" t="s">
        <v>72</v>
      </c>
      <c r="AO11" s="84" t="s">
        <v>73</v>
      </c>
      <c r="AP11" s="84" t="s">
        <v>74</v>
      </c>
      <c r="AQ11" s="84" t="s">
        <v>75</v>
      </c>
      <c r="AR11" s="73" t="s">
        <v>81</v>
      </c>
      <c r="AS11" s="74" t="s">
        <v>0</v>
      </c>
      <c r="AT11" s="75" t="s">
        <v>20</v>
      </c>
      <c r="AU11" s="71" t="s">
        <v>17</v>
      </c>
      <c r="AV11" s="76" t="s">
        <v>18</v>
      </c>
      <c r="AW11" s="77" t="s">
        <v>19</v>
      </c>
    </row>
    <row r="12" spans="1:59" s="12" customFormat="1" ht="22.5" customHeight="1" thickBot="1" x14ac:dyDescent="0.3">
      <c r="B12" s="101">
        <v>1</v>
      </c>
      <c r="C12" s="111"/>
      <c r="D12" s="60" t="s">
        <v>108</v>
      </c>
      <c r="E12" s="58"/>
      <c r="F12" s="58">
        <v>7</v>
      </c>
      <c r="G12" s="100" t="s">
        <v>165</v>
      </c>
      <c r="H12" s="91" t="s">
        <v>150</v>
      </c>
      <c r="I12" s="91" t="s">
        <v>151</v>
      </c>
      <c r="J12" s="239">
        <v>344.1</v>
      </c>
      <c r="K12" s="239">
        <v>343.85</v>
      </c>
      <c r="L12" s="98" t="s">
        <v>112</v>
      </c>
      <c r="M12" s="91">
        <v>350</v>
      </c>
      <c r="N12" s="91" t="s">
        <v>105</v>
      </c>
      <c r="O12" s="91"/>
      <c r="P12" s="90" t="s">
        <v>106</v>
      </c>
      <c r="Q12" s="91"/>
      <c r="R12" s="91"/>
      <c r="S12" s="99">
        <v>250</v>
      </c>
      <c r="T12" s="99">
        <v>1</v>
      </c>
      <c r="U12" s="145">
        <v>1</v>
      </c>
      <c r="V12" s="136"/>
      <c r="W12" s="131"/>
      <c r="X12" s="91"/>
      <c r="Y12" s="132">
        <v>10</v>
      </c>
      <c r="Z12" s="133">
        <v>6</v>
      </c>
      <c r="AA12" s="99"/>
      <c r="AB12" s="99"/>
      <c r="AC12" s="102"/>
      <c r="AD12" s="91"/>
      <c r="AE12" s="91"/>
      <c r="AF12" s="91"/>
      <c r="AG12" s="78"/>
      <c r="AH12" s="78"/>
      <c r="AI12" s="78"/>
      <c r="AJ12" s="78"/>
      <c r="AK12" s="90"/>
      <c r="AL12" s="100"/>
      <c r="AM12" s="147" t="s">
        <v>106</v>
      </c>
      <c r="AN12" s="91"/>
      <c r="AO12" s="91"/>
      <c r="AP12" s="91"/>
      <c r="AQ12" s="78"/>
      <c r="AR12" s="92"/>
      <c r="AS12" s="60" t="s">
        <v>157</v>
      </c>
      <c r="AT12" s="60"/>
      <c r="AU12" s="50" t="e">
        <f>IF(S12&gt;0,IF(O12="x",S12*#REF!,IF('Streckenübersicht A49'!P14="x",'Streckenübersicht A49'!T14*'Streckenübersicht A49'!$P$10,IF('Streckenübersicht A49'!Q14="x",'Streckenübersicht A49'!T14*'Streckenübersicht A49'!$Q$10))),0)+Tabelle22[[#This Row],[Forstmulcher]]*$W$10</f>
        <v>#REF!</v>
      </c>
      <c r="AV12" s="51" t="e">
        <f>AC12*$AC$10+Z12*$Z$10+AA12*$AA$10+AB12*$AB$10+Tabelle22[[#This Row],[bis 30]]*$Y$10</f>
        <v>#REF!</v>
      </c>
      <c r="AW12" s="51">
        <f>IF(OR(AD12="x",AE12="x",AF12="x",AJ12="x")=TRUE,1+#REF!/100,1)</f>
        <v>1</v>
      </c>
    </row>
    <row r="13" spans="1:59" s="12" customFormat="1" ht="22.5" customHeight="1" thickBot="1" x14ac:dyDescent="0.3">
      <c r="B13" s="60">
        <v>2</v>
      </c>
      <c r="C13" s="60"/>
      <c r="D13" s="60" t="s">
        <v>108</v>
      </c>
      <c r="E13" s="58"/>
      <c r="F13" s="58">
        <v>7</v>
      </c>
      <c r="G13" s="100" t="s">
        <v>165</v>
      </c>
      <c r="H13" s="91" t="s">
        <v>151</v>
      </c>
      <c r="I13" s="91" t="s">
        <v>152</v>
      </c>
      <c r="J13" s="239">
        <v>333.9</v>
      </c>
      <c r="K13" s="239">
        <v>333.5</v>
      </c>
      <c r="L13" s="98" t="s">
        <v>112</v>
      </c>
      <c r="M13" s="91">
        <v>400</v>
      </c>
      <c r="N13" s="91" t="s">
        <v>105</v>
      </c>
      <c r="O13" s="91"/>
      <c r="P13" s="90" t="s">
        <v>106</v>
      </c>
      <c r="Q13" s="91" t="s">
        <v>106</v>
      </c>
      <c r="R13" s="91" t="s">
        <v>149</v>
      </c>
      <c r="S13" s="99">
        <v>400</v>
      </c>
      <c r="T13" s="99">
        <v>1</v>
      </c>
      <c r="U13" s="145">
        <v>1</v>
      </c>
      <c r="V13" s="137"/>
      <c r="W13" s="127"/>
      <c r="X13" s="91"/>
      <c r="Y13" s="105">
        <v>5</v>
      </c>
      <c r="Z13" s="99"/>
      <c r="AA13" s="99"/>
      <c r="AB13" s="99"/>
      <c r="AC13" s="102"/>
      <c r="AD13" s="91" t="s">
        <v>106</v>
      </c>
      <c r="AE13" s="91"/>
      <c r="AF13" s="91"/>
      <c r="AG13" s="78"/>
      <c r="AH13" s="78"/>
      <c r="AI13" s="78"/>
      <c r="AJ13" s="78"/>
      <c r="AK13" s="90"/>
      <c r="AL13" s="91"/>
      <c r="AM13" s="147" t="s">
        <v>106</v>
      </c>
      <c r="AN13" s="91"/>
      <c r="AO13" s="91"/>
      <c r="AP13" s="91"/>
      <c r="AQ13" s="78"/>
      <c r="AR13" s="92"/>
      <c r="AS13" s="60" t="s">
        <v>157</v>
      </c>
      <c r="AT13" s="60"/>
      <c r="AU13" s="52" t="e">
        <f>IF(S13&gt;0,IF(O13="x",S13*#REF!,IF('Streckenübersicht A49'!P15="x",'Streckenübersicht A49'!T15*'Streckenübersicht A49'!$P$10,IF('Streckenübersicht A49'!Q15="x",'Streckenübersicht A49'!T15*'Streckenübersicht A49'!$Q$10))),0)+Tabelle22[[#This Row],[Forstmulcher]]*$W$10</f>
        <v>#REF!</v>
      </c>
      <c r="AV13" s="53" t="e">
        <f>AC13*$AC$10+Z13*$Z$10+AA13*$AA$10+AB13*$AB$10+Tabelle22[[#This Row],[bis 30]]*$Y$10</f>
        <v>#REF!</v>
      </c>
      <c r="AW13" s="53" t="e">
        <f>IF(OR(AD13="x",AE13="x",AF13="x",AJ13="x")=TRUE,1+#REF!/100,1)</f>
        <v>#REF!</v>
      </c>
    </row>
    <row r="14" spans="1:59" s="12" customFormat="1" ht="22.5" customHeight="1" thickBot="1" x14ac:dyDescent="0.3">
      <c r="B14" s="60">
        <v>3</v>
      </c>
      <c r="C14" s="60"/>
      <c r="D14" s="60" t="s">
        <v>108</v>
      </c>
      <c r="E14" s="58"/>
      <c r="F14" s="58">
        <v>7</v>
      </c>
      <c r="G14" s="100" t="s">
        <v>165</v>
      </c>
      <c r="H14" s="91" t="s">
        <v>152</v>
      </c>
      <c r="I14" s="91" t="s">
        <v>153</v>
      </c>
      <c r="J14" s="239">
        <v>327.25</v>
      </c>
      <c r="K14" s="239">
        <v>326.10000000000002</v>
      </c>
      <c r="L14" s="98" t="s">
        <v>112</v>
      </c>
      <c r="M14" s="91">
        <v>1150</v>
      </c>
      <c r="N14" s="91" t="s">
        <v>105</v>
      </c>
      <c r="O14" s="91"/>
      <c r="P14" s="90" t="s">
        <v>106</v>
      </c>
      <c r="Q14" s="91"/>
      <c r="R14" s="91"/>
      <c r="S14" s="99">
        <v>950</v>
      </c>
      <c r="T14" s="99">
        <v>1</v>
      </c>
      <c r="U14" s="145">
        <v>1</v>
      </c>
      <c r="V14" s="137"/>
      <c r="W14" s="127"/>
      <c r="X14" s="91"/>
      <c r="Y14" s="134">
        <v>20</v>
      </c>
      <c r="Z14" s="99"/>
      <c r="AA14" s="99"/>
      <c r="AB14" s="99"/>
      <c r="AC14" s="102"/>
      <c r="AD14" s="91" t="s">
        <v>106</v>
      </c>
      <c r="AE14" s="91"/>
      <c r="AF14" s="91"/>
      <c r="AG14" s="78"/>
      <c r="AH14" s="78" t="s">
        <v>106</v>
      </c>
      <c r="AI14" s="78"/>
      <c r="AJ14" s="78"/>
      <c r="AK14" s="90"/>
      <c r="AL14" s="91"/>
      <c r="AM14" s="147" t="s">
        <v>106</v>
      </c>
      <c r="AN14" s="91"/>
      <c r="AO14" s="91"/>
      <c r="AP14" s="91"/>
      <c r="AQ14" s="78"/>
      <c r="AR14" s="92"/>
      <c r="AS14" s="60" t="s">
        <v>157</v>
      </c>
      <c r="AT14" s="60"/>
      <c r="AU14" s="142" t="e">
        <f>IF(S14&gt;0,IF(O14="x",S14*#REF!,IF('Streckenübersicht A49'!P16="x",'Streckenübersicht A49'!T16*'Streckenübersicht A49'!$P$10,IF('Streckenübersicht A49'!Q16="x",'Streckenübersicht A49'!T16*'Streckenübersicht A49'!$Q$10))),0)+Tabelle22[[#This Row],[Forstmulcher]]*$W$10</f>
        <v>#REF!</v>
      </c>
      <c r="AV14" s="25" t="e">
        <f>AC14*$AC$10+Z14*$Z$10+AA14*$AA$10+AB14*$AB$10+Tabelle22[[#This Row],[bis 30]]*$Y$10</f>
        <v>#REF!</v>
      </c>
      <c r="AW14" s="25" t="e">
        <f>IF(OR(AD14="x",AE14="x",AF14="x",AJ14="x")=TRUE,1+#REF!/100,1)</f>
        <v>#REF!</v>
      </c>
    </row>
    <row r="15" spans="1:59" s="12" customFormat="1" ht="22.5" customHeight="1" thickBot="1" x14ac:dyDescent="0.3">
      <c r="B15" s="60">
        <v>4</v>
      </c>
      <c r="C15" s="60"/>
      <c r="D15" s="60" t="s">
        <v>108</v>
      </c>
      <c r="E15" s="58"/>
      <c r="F15" s="58">
        <v>7</v>
      </c>
      <c r="G15" s="100" t="s">
        <v>165</v>
      </c>
      <c r="H15" s="91" t="s">
        <v>152</v>
      </c>
      <c r="I15" s="91" t="s">
        <v>153</v>
      </c>
      <c r="J15" s="239">
        <v>324.2</v>
      </c>
      <c r="K15" s="239">
        <v>323.92500000000001</v>
      </c>
      <c r="L15" s="98" t="s">
        <v>112</v>
      </c>
      <c r="M15" s="91">
        <v>275</v>
      </c>
      <c r="N15" s="91" t="s">
        <v>105</v>
      </c>
      <c r="O15" s="91"/>
      <c r="P15" s="90" t="s">
        <v>106</v>
      </c>
      <c r="Q15" s="91"/>
      <c r="R15" s="91"/>
      <c r="S15" s="99">
        <v>275</v>
      </c>
      <c r="T15" s="99">
        <v>1</v>
      </c>
      <c r="U15" s="145">
        <v>1</v>
      </c>
      <c r="V15" s="137"/>
      <c r="W15" s="127"/>
      <c r="X15" s="91"/>
      <c r="Y15" s="105"/>
      <c r="Z15" s="99"/>
      <c r="AA15" s="99"/>
      <c r="AB15" s="99"/>
      <c r="AC15" s="102"/>
      <c r="AD15" s="91" t="s">
        <v>106</v>
      </c>
      <c r="AE15" s="91"/>
      <c r="AF15" s="91"/>
      <c r="AG15" s="78"/>
      <c r="AH15" s="78"/>
      <c r="AI15" s="78"/>
      <c r="AJ15" s="78"/>
      <c r="AK15" s="90"/>
      <c r="AL15" s="91"/>
      <c r="AM15" s="147"/>
      <c r="AN15" s="91"/>
      <c r="AO15" s="91"/>
      <c r="AP15" s="91"/>
      <c r="AQ15" s="78"/>
      <c r="AR15" s="92"/>
      <c r="AS15" s="60" t="s">
        <v>157</v>
      </c>
      <c r="AT15" s="60"/>
      <c r="AU15" s="88" t="e">
        <f>IF(S15&gt;0,IF(O15="x",S15*#REF!,IF('Streckenübersicht A49'!P17="x",'Streckenübersicht A49'!T17*'Streckenübersicht A49'!$P$10,IF('Streckenübersicht A49'!Q17="x",'Streckenübersicht A49'!T17*'Streckenübersicht A49'!$Q$10))),0)+Tabelle22[[#This Row],[Forstmulcher]]*$W$10</f>
        <v>#REF!</v>
      </c>
      <c r="AV15" s="89" t="e">
        <f>AC15*$AC$10+Z15*$Z$10+AA15*$AA$10+AB15*$AB$10+Tabelle22[[#This Row],[bis 30]]*$Y$10</f>
        <v>#REF!</v>
      </c>
      <c r="AW15" s="25" t="e">
        <f>IF(OR(AD15="x",AE15="x",AF15="x",AJ15="x")=TRUE,1+#REF!/100,1)</f>
        <v>#REF!</v>
      </c>
    </row>
    <row r="16" spans="1:59" s="12" customFormat="1" ht="22.5" customHeight="1" thickBot="1" x14ac:dyDescent="0.3">
      <c r="B16" s="60">
        <v>5</v>
      </c>
      <c r="C16" s="60"/>
      <c r="D16" s="60" t="s">
        <v>108</v>
      </c>
      <c r="E16" s="58"/>
      <c r="F16" s="58">
        <v>7</v>
      </c>
      <c r="G16" s="100"/>
      <c r="H16" s="91"/>
      <c r="I16" s="91"/>
      <c r="J16" s="239"/>
      <c r="K16" s="239"/>
      <c r="L16" s="98"/>
      <c r="M16" s="91"/>
      <c r="N16" s="91" t="s">
        <v>105</v>
      </c>
      <c r="O16" s="91"/>
      <c r="P16" s="90"/>
      <c r="Q16" s="91"/>
      <c r="R16" s="91"/>
      <c r="S16" s="99"/>
      <c r="T16" s="99">
        <v>1</v>
      </c>
      <c r="U16" s="145"/>
      <c r="V16" s="137"/>
      <c r="W16" s="127"/>
      <c r="X16" s="91"/>
      <c r="Y16" s="105"/>
      <c r="Z16" s="99"/>
      <c r="AA16" s="99"/>
      <c r="AB16" s="99"/>
      <c r="AC16" s="102"/>
      <c r="AD16" s="91"/>
      <c r="AE16" s="91"/>
      <c r="AF16" s="91"/>
      <c r="AG16" s="78"/>
      <c r="AH16" s="78"/>
      <c r="AI16" s="78"/>
      <c r="AJ16" s="78"/>
      <c r="AK16" s="90"/>
      <c r="AL16" s="91"/>
      <c r="AM16" s="147"/>
      <c r="AN16" s="91"/>
      <c r="AO16" s="91"/>
      <c r="AP16" s="91"/>
      <c r="AQ16" s="78"/>
      <c r="AR16" s="92"/>
      <c r="AS16" s="60"/>
      <c r="AT16" s="60"/>
      <c r="AU16" s="52" t="e">
        <f>IF(S16&gt;0,IF(O16="x",S16*#REF!,IF('Streckenübersicht A49'!P18="x",'Streckenübersicht A49'!T18*'Streckenübersicht A49'!$P$10,IF('Streckenübersicht A49'!Q18="x",'Streckenübersicht A49'!T18*'Streckenübersicht A49'!$Q$10))),0)+Tabelle22[[#This Row],[Forstmulcher]]*$W$10</f>
        <v>#REF!</v>
      </c>
      <c r="AV16" s="53" t="e">
        <f>AC16*$AC$10+Z16*$Z$10+AA16*$AA$10+AB16*$AB$10+Tabelle22[[#This Row],[bis 30]]*$Y$10</f>
        <v>#REF!</v>
      </c>
      <c r="AW16" s="53">
        <f>IF(OR(AD16="x",AE16="x",AF16="x",AJ16="x")=TRUE,1+#REF!/100,1)</f>
        <v>1</v>
      </c>
    </row>
    <row r="17" spans="2:59" s="12" customFormat="1" ht="22.5" customHeight="1" thickBot="1" x14ac:dyDescent="0.3">
      <c r="B17" s="60">
        <v>6</v>
      </c>
      <c r="C17" s="60"/>
      <c r="D17" s="60" t="s">
        <v>108</v>
      </c>
      <c r="E17" s="58"/>
      <c r="F17" s="58">
        <v>7</v>
      </c>
      <c r="G17" s="100"/>
      <c r="H17" s="91"/>
      <c r="I17" s="91"/>
      <c r="J17" s="239"/>
      <c r="K17" s="239"/>
      <c r="L17" s="98"/>
      <c r="M17" s="91"/>
      <c r="N17" s="91" t="s">
        <v>105</v>
      </c>
      <c r="O17" s="91"/>
      <c r="P17" s="90"/>
      <c r="Q17" s="91"/>
      <c r="R17" s="91"/>
      <c r="S17" s="99"/>
      <c r="T17" s="99">
        <v>1</v>
      </c>
      <c r="U17" s="145"/>
      <c r="V17" s="137"/>
      <c r="W17" s="127"/>
      <c r="X17" s="91"/>
      <c r="Y17" s="134"/>
      <c r="Z17" s="99"/>
      <c r="AA17" s="99"/>
      <c r="AB17" s="99"/>
      <c r="AC17" s="102"/>
      <c r="AD17" s="91"/>
      <c r="AE17" s="91"/>
      <c r="AF17" s="91"/>
      <c r="AG17" s="78"/>
      <c r="AH17" s="78"/>
      <c r="AI17" s="78"/>
      <c r="AJ17" s="78"/>
      <c r="AK17" s="90"/>
      <c r="AL17" s="91"/>
      <c r="AM17" s="147"/>
      <c r="AN17" s="91"/>
      <c r="AO17" s="91"/>
      <c r="AP17" s="91"/>
      <c r="AQ17" s="78"/>
      <c r="AR17" s="92"/>
      <c r="AS17" s="60"/>
      <c r="AT17" s="60"/>
      <c r="AU17" s="142" t="e">
        <f>IF(S17&gt;0,IF(O17="x",S17*#REF!,IF('Streckenübersicht A49'!P19="x",'Streckenübersicht A49'!T19*'Streckenübersicht A49'!$P$10,IF('Streckenübersicht A49'!Q19="x",'Streckenübersicht A49'!T19*'Streckenübersicht A49'!$Q$10))),0)+Tabelle22[[#This Row],[Forstmulcher]]*$W$10</f>
        <v>#REF!</v>
      </c>
      <c r="AV17" s="25" t="e">
        <f>AC17*$AC$10+Z17*$Z$10+AA17*$AA$10+AB17*$AB$10+Tabelle22[[#This Row],[bis 30]]*$Y$10</f>
        <v>#REF!</v>
      </c>
      <c r="AW17" s="25">
        <f>IF(OR(AD17="x",AE17="x",AF17="x",AJ17="x")=TRUE,1+#REF!/100,1)</f>
        <v>1</v>
      </c>
    </row>
    <row r="18" spans="2:59" s="12" customFormat="1" ht="22.5" customHeight="1" thickBot="1" x14ac:dyDescent="0.3">
      <c r="B18" s="60">
        <v>7</v>
      </c>
      <c r="C18" s="60"/>
      <c r="D18" s="60" t="s">
        <v>108</v>
      </c>
      <c r="E18" s="58"/>
      <c r="F18" s="58">
        <v>7</v>
      </c>
      <c r="G18" s="100"/>
      <c r="H18" s="91"/>
      <c r="I18" s="91"/>
      <c r="J18" s="98"/>
      <c r="K18" s="98"/>
      <c r="L18" s="98"/>
      <c r="M18" s="91"/>
      <c r="N18" s="91" t="s">
        <v>105</v>
      </c>
      <c r="O18" s="91"/>
      <c r="P18" s="90"/>
      <c r="Q18" s="91"/>
      <c r="R18" s="91"/>
      <c r="S18" s="99"/>
      <c r="T18" s="99">
        <v>1</v>
      </c>
      <c r="U18" s="145"/>
      <c r="V18" s="137"/>
      <c r="W18" s="127"/>
      <c r="X18" s="91"/>
      <c r="Y18" s="134"/>
      <c r="Z18" s="99"/>
      <c r="AA18" s="99"/>
      <c r="AB18" s="99"/>
      <c r="AC18" s="102"/>
      <c r="AD18" s="91"/>
      <c r="AE18" s="91"/>
      <c r="AF18" s="91"/>
      <c r="AG18" s="78"/>
      <c r="AH18" s="78"/>
      <c r="AI18" s="78"/>
      <c r="AJ18" s="78"/>
      <c r="AK18" s="90"/>
      <c r="AL18" s="91"/>
      <c r="AM18" s="147"/>
      <c r="AN18" s="91"/>
      <c r="AO18" s="91"/>
      <c r="AP18" s="91"/>
      <c r="AQ18" s="78"/>
      <c r="AR18" s="92"/>
      <c r="AS18" s="60"/>
      <c r="AT18" s="60"/>
      <c r="AU18" s="109" t="e">
        <f>IF(S18&gt;0,IF(O18="x",S18*#REF!,IF('Streckenübersicht A49'!P20="x",'Streckenübersicht A49'!T20*'Streckenübersicht A49'!$P$10,IF('Streckenübersicht A49'!Q20="x",'Streckenübersicht A49'!T20*'Streckenübersicht A49'!$Q$10))),0)+Tabelle22[[#This Row],[Forstmulcher]]*$W$10</f>
        <v>#REF!</v>
      </c>
      <c r="AV18" s="110" t="e">
        <f>AC18*$AC$10+Z18*$Z$10+AA18*$AA$10+AB18*$AB$10+Tabelle22[[#This Row],[bis 30]]*$Y$10</f>
        <v>#REF!</v>
      </c>
      <c r="AW18" s="110">
        <f>IF(OR(AD18="x",AE18="x",AF18="x",AJ18="x")=TRUE,1+#REF!/100,1)</f>
        <v>1</v>
      </c>
    </row>
    <row r="19" spans="2:59" s="12" customFormat="1" ht="22.5" customHeight="1" thickBot="1" x14ac:dyDescent="0.3">
      <c r="B19" s="60">
        <v>8</v>
      </c>
      <c r="C19" s="60"/>
      <c r="D19" s="60" t="s">
        <v>108</v>
      </c>
      <c r="E19" s="58"/>
      <c r="F19" s="58">
        <v>7</v>
      </c>
      <c r="G19" s="100"/>
      <c r="H19" s="91"/>
      <c r="I19" s="91"/>
      <c r="J19" s="98"/>
      <c r="K19" s="98"/>
      <c r="L19" s="98"/>
      <c r="M19" s="91"/>
      <c r="N19" s="91" t="s">
        <v>105</v>
      </c>
      <c r="O19" s="91"/>
      <c r="P19" s="90"/>
      <c r="Q19" s="91"/>
      <c r="R19" s="91"/>
      <c r="S19" s="99"/>
      <c r="T19" s="99">
        <v>1</v>
      </c>
      <c r="U19" s="145"/>
      <c r="V19" s="137"/>
      <c r="W19" s="127"/>
      <c r="X19" s="91"/>
      <c r="Y19" s="134"/>
      <c r="Z19" s="99"/>
      <c r="AA19" s="99"/>
      <c r="AB19" s="99"/>
      <c r="AC19" s="102"/>
      <c r="AD19" s="91"/>
      <c r="AE19" s="91"/>
      <c r="AF19" s="91"/>
      <c r="AG19" s="78"/>
      <c r="AH19" s="78"/>
      <c r="AI19" s="78"/>
      <c r="AJ19" s="78"/>
      <c r="AK19" s="90"/>
      <c r="AL19" s="91"/>
      <c r="AM19" s="147"/>
      <c r="AN19" s="91"/>
      <c r="AO19" s="91"/>
      <c r="AP19" s="91"/>
      <c r="AQ19" s="78"/>
      <c r="AR19" s="92"/>
      <c r="AS19" s="60"/>
      <c r="AT19" s="135"/>
      <c r="AU19" s="142" t="e">
        <f>IF(S19&gt;0,IF(O19="x",S19*#REF!,IF('Streckenübersicht A49'!P21="x",'Streckenübersicht A49'!T21*'Streckenübersicht A49'!$P$10,IF('Streckenübersicht A49'!Q21="x",'Streckenübersicht A49'!T21*'Streckenübersicht A49'!$Q$10))),0)+Tabelle22[[#This Row],[Forstmulcher]]*$W$10</f>
        <v>#REF!</v>
      </c>
      <c r="AV19" s="25" t="e">
        <f>AC19*$AC$10+Z19*$Z$10+AA19*$AA$10+AB19*$AB$10+Tabelle22[[#This Row],[bis 30]]*$Y$10</f>
        <v>#REF!</v>
      </c>
      <c r="AW19" s="25">
        <f>IF(OR(AD19="x",AE19="x",AF19="x",AJ19="x")=TRUE,1+#REF!/100,1)</f>
        <v>1</v>
      </c>
    </row>
    <row r="20" spans="2:59" s="12" customFormat="1" ht="22.5" customHeight="1" thickBot="1" x14ac:dyDescent="0.3">
      <c r="B20" s="60">
        <v>9</v>
      </c>
      <c r="C20" s="60"/>
      <c r="D20" s="60" t="s">
        <v>108</v>
      </c>
      <c r="E20" s="58"/>
      <c r="F20" s="58">
        <v>7</v>
      </c>
      <c r="G20" s="100"/>
      <c r="H20" s="91"/>
      <c r="I20" s="91"/>
      <c r="J20" s="98"/>
      <c r="K20" s="98"/>
      <c r="L20" s="98"/>
      <c r="M20" s="91"/>
      <c r="N20" s="91" t="s">
        <v>105</v>
      </c>
      <c r="O20" s="91"/>
      <c r="P20" s="90"/>
      <c r="Q20" s="91"/>
      <c r="R20" s="91"/>
      <c r="S20" s="99"/>
      <c r="T20" s="99">
        <v>1</v>
      </c>
      <c r="U20" s="145"/>
      <c r="V20" s="137"/>
      <c r="W20" s="127"/>
      <c r="X20" s="99"/>
      <c r="Y20" s="134"/>
      <c r="Z20" s="99"/>
      <c r="AA20" s="99"/>
      <c r="AB20" s="99"/>
      <c r="AC20" s="102"/>
      <c r="AD20" s="91"/>
      <c r="AE20" s="91"/>
      <c r="AF20" s="91"/>
      <c r="AG20" s="78"/>
      <c r="AH20" s="78"/>
      <c r="AI20" s="78"/>
      <c r="AJ20" s="92"/>
      <c r="AK20" s="90"/>
      <c r="AL20" s="91"/>
      <c r="AM20" s="174"/>
      <c r="AN20" s="91"/>
      <c r="AO20" s="91"/>
      <c r="AP20" s="91"/>
      <c r="AQ20" s="78"/>
      <c r="AR20" s="92"/>
      <c r="AS20" s="60"/>
      <c r="AT20" s="60"/>
      <c r="AU20" s="142" t="e">
        <f>IF(S20&gt;0,IF(O20="x",S20*#REF!,IF('Streckenübersicht A49'!P22="x",'Streckenübersicht A49'!T22*'Streckenübersicht A49'!$P$10,IF('Streckenübersicht A49'!Q22="x",'Streckenübersicht A49'!T22*'Streckenübersicht A49'!$Q$10))),0)+Tabelle22[[#This Row],[Forstmulcher]]*$W$10</f>
        <v>#REF!</v>
      </c>
      <c r="AV20" s="25" t="e">
        <f>AC20*$AC$10+Z20*$Z$10+AA20*$AA$10+AB20*$AB$10+Tabelle22[[#This Row],[bis 30]]*$Y$10</f>
        <v>#REF!</v>
      </c>
      <c r="AW20" s="25">
        <f>IF(OR(AD20="x",AE20="x",AF20="x",AJ20="x")=TRUE,1+#REF!/100,1)</f>
        <v>1</v>
      </c>
    </row>
    <row r="21" spans="2:59" s="12" customFormat="1" ht="22.5" customHeight="1" thickBot="1" x14ac:dyDescent="0.3">
      <c r="B21" s="60">
        <v>10</v>
      </c>
      <c r="C21" s="60"/>
      <c r="D21" s="60" t="s">
        <v>108</v>
      </c>
      <c r="E21" s="58"/>
      <c r="F21" s="58">
        <v>7</v>
      </c>
      <c r="G21" s="100"/>
      <c r="H21" s="91"/>
      <c r="I21" s="91"/>
      <c r="J21" s="98"/>
      <c r="K21" s="98"/>
      <c r="L21" s="98"/>
      <c r="M21" s="91"/>
      <c r="N21" s="91" t="s">
        <v>105</v>
      </c>
      <c r="O21" s="91"/>
      <c r="P21" s="90"/>
      <c r="Q21" s="91"/>
      <c r="R21" s="91"/>
      <c r="S21" s="99"/>
      <c r="T21" s="99">
        <v>1</v>
      </c>
      <c r="U21" s="145"/>
      <c r="V21" s="137"/>
      <c r="W21" s="127"/>
      <c r="X21" s="99"/>
      <c r="Y21" s="134"/>
      <c r="Z21" s="99"/>
      <c r="AA21" s="99"/>
      <c r="AB21" s="99"/>
      <c r="AC21" s="102"/>
      <c r="AD21" s="91"/>
      <c r="AE21" s="91"/>
      <c r="AF21" s="91"/>
      <c r="AG21" s="78"/>
      <c r="AH21" s="78"/>
      <c r="AI21" s="78"/>
      <c r="AJ21" s="92"/>
      <c r="AK21" s="90"/>
      <c r="AL21" s="91"/>
      <c r="AM21" s="174"/>
      <c r="AN21" s="91"/>
      <c r="AO21" s="91"/>
      <c r="AP21" s="91"/>
      <c r="AQ21" s="78"/>
      <c r="AR21" s="92"/>
      <c r="AS21" s="60"/>
      <c r="AT21" s="60"/>
      <c r="AU21" s="142" t="e">
        <f>IF(S21&gt;0,IF(O21="x",S21*#REF!,IF('Streckenübersicht A49'!P23="x",'Streckenübersicht A49'!T23*'Streckenübersicht A49'!$P$10,IF('Streckenübersicht A49'!Q23="x",'Streckenübersicht A49'!T23*'Streckenübersicht A49'!$Q$10))),0)+Tabelle22[[#This Row],[Forstmulcher]]*$W$10</f>
        <v>#REF!</v>
      </c>
      <c r="AV21" s="25" t="e">
        <f>AC21*$AC$10+Z21*$Z$10+AA21*$AA$10+AB21*$AB$10+Tabelle22[[#This Row],[bis 30]]*$Y$10</f>
        <v>#REF!</v>
      </c>
      <c r="AW21" s="25">
        <f>IF(OR(AD21="x",AE21="x",AF21="x",AJ21="x")=TRUE,1+#REF!/100,1)</f>
        <v>1</v>
      </c>
    </row>
    <row r="22" spans="2:59" s="12" customFormat="1" ht="22.5" customHeight="1" thickBot="1" x14ac:dyDescent="0.3">
      <c r="B22" s="176">
        <v>11</v>
      </c>
      <c r="C22" s="176"/>
      <c r="D22" s="60" t="s">
        <v>108</v>
      </c>
      <c r="E22" s="177"/>
      <c r="F22" s="177">
        <v>7</v>
      </c>
      <c r="G22" s="100"/>
      <c r="H22" s="91"/>
      <c r="I22" s="91"/>
      <c r="J22" s="98"/>
      <c r="K22" s="98"/>
      <c r="L22" s="98"/>
      <c r="M22" s="91"/>
      <c r="N22" s="178" t="s">
        <v>105</v>
      </c>
      <c r="O22" s="178"/>
      <c r="P22" s="90"/>
      <c r="Q22" s="91"/>
      <c r="R22" s="91"/>
      <c r="S22" s="99"/>
      <c r="T22" s="181">
        <v>1</v>
      </c>
      <c r="U22" s="145"/>
      <c r="V22" s="183"/>
      <c r="W22" s="184"/>
      <c r="X22" s="181"/>
      <c r="Y22" s="185"/>
      <c r="Z22" s="181"/>
      <c r="AA22" s="181"/>
      <c r="AB22" s="181"/>
      <c r="AC22" s="186"/>
      <c r="AD22" s="178"/>
      <c r="AE22" s="178"/>
      <c r="AF22" s="178"/>
      <c r="AG22" s="187"/>
      <c r="AH22" s="187"/>
      <c r="AI22" s="187"/>
      <c r="AJ22" s="188"/>
      <c r="AK22" s="180"/>
      <c r="AL22" s="178"/>
      <c r="AM22" s="189"/>
      <c r="AN22" s="178"/>
      <c r="AO22" s="178"/>
      <c r="AP22" s="178"/>
      <c r="AQ22" s="187"/>
      <c r="AR22" s="188"/>
      <c r="AS22" s="60"/>
      <c r="AT22" s="176"/>
      <c r="AU22" s="190" t="e">
        <f>IF(S22&gt;0,IF(O22="x",S22*#REF!,IF('Streckenübersicht A49'!P24="x",'Streckenübersicht A49'!T24*'Streckenübersicht A49'!$P$10,IF('Streckenübersicht A49'!Q24="x",'Streckenübersicht A49'!T24*'Streckenübersicht A49'!$Q$10))),0)+Tabelle22[[#This Row],[Forstmulcher]]*$W$10</f>
        <v>#REF!</v>
      </c>
      <c r="AV22" s="191" t="e">
        <f>AC22*$AC$10+Z22*$Z$10+AA22*$AA$10+AB22*$AB$10+Tabelle22[[#This Row],[bis 30]]*$Y$10</f>
        <v>#REF!</v>
      </c>
      <c r="AW22" s="191">
        <f>IF(OR(AD22="x",AE22="x",AF22="x",AJ22="x")=TRUE,1+#REF!/100,1)</f>
        <v>1</v>
      </c>
    </row>
    <row r="23" spans="2:59" s="12" customFormat="1" ht="22.5" customHeight="1" thickBot="1" x14ac:dyDescent="0.3">
      <c r="B23" s="60">
        <v>12</v>
      </c>
      <c r="C23" s="60"/>
      <c r="D23" s="60" t="s">
        <v>108</v>
      </c>
      <c r="E23" s="58"/>
      <c r="F23" s="58">
        <v>7</v>
      </c>
      <c r="G23" s="100"/>
      <c r="H23" s="91"/>
      <c r="I23" s="91"/>
      <c r="J23" s="98"/>
      <c r="K23" s="98"/>
      <c r="L23" s="98"/>
      <c r="M23" s="91"/>
      <c r="N23" s="91" t="s">
        <v>105</v>
      </c>
      <c r="O23" s="91"/>
      <c r="P23" s="90"/>
      <c r="Q23" s="91"/>
      <c r="R23" s="91"/>
      <c r="S23" s="99"/>
      <c r="T23" s="99">
        <v>1</v>
      </c>
      <c r="U23" s="145"/>
      <c r="V23" s="137"/>
      <c r="W23" s="127"/>
      <c r="X23" s="99"/>
      <c r="Y23" s="134"/>
      <c r="Z23" s="99"/>
      <c r="AA23" s="99"/>
      <c r="AB23" s="99"/>
      <c r="AC23" s="102"/>
      <c r="AD23" s="91"/>
      <c r="AE23" s="91"/>
      <c r="AF23" s="91"/>
      <c r="AG23" s="78"/>
      <c r="AH23" s="78"/>
      <c r="AI23" s="78"/>
      <c r="AJ23" s="92"/>
      <c r="AK23" s="90"/>
      <c r="AL23" s="91"/>
      <c r="AM23" s="174"/>
      <c r="AN23" s="91"/>
      <c r="AO23" s="91"/>
      <c r="AP23" s="91"/>
      <c r="AQ23" s="78"/>
      <c r="AR23" s="92"/>
      <c r="AS23" s="60"/>
      <c r="AT23" s="60"/>
      <c r="AU23" s="142" t="e">
        <f>IF(S23&gt;0,IF(O23="x",S23*#REF!,IF('Streckenübersicht A49'!P26="x",'Streckenübersicht A49'!T26*'Streckenübersicht A49'!$P$10,IF('Streckenübersicht A49'!Q26="x",'Streckenübersicht A49'!T26*'Streckenübersicht A49'!$Q$10))),0)+Tabelle22[[#This Row],[Forstmulcher]]*$W$10</f>
        <v>#REF!</v>
      </c>
      <c r="AV23" s="25" t="e">
        <f>AC23*$AC$10+Z23*$Z$10+AA23*$AA$10+AB23*$AB$10+Tabelle22[[#This Row],[bis 30]]*$Y$10</f>
        <v>#REF!</v>
      </c>
      <c r="AW23" s="25">
        <f>IF(OR(AD23="x",AE23="x",AF23="x",AJ23="x")=TRUE,1+#REF!/100,1)</f>
        <v>1</v>
      </c>
    </row>
    <row r="24" spans="2:59" s="12" customFormat="1" ht="22.5" customHeight="1" thickBot="1" x14ac:dyDescent="0.3">
      <c r="B24" s="176">
        <v>13</v>
      </c>
      <c r="C24" s="176"/>
      <c r="D24" s="176" t="s">
        <v>108</v>
      </c>
      <c r="E24" s="177"/>
      <c r="F24" s="177">
        <v>7</v>
      </c>
      <c r="G24" s="100"/>
      <c r="H24" s="91"/>
      <c r="I24" s="91"/>
      <c r="J24" s="98"/>
      <c r="K24" s="98"/>
      <c r="L24" s="98"/>
      <c r="M24" s="91"/>
      <c r="N24" s="178" t="s">
        <v>105</v>
      </c>
      <c r="O24" s="178"/>
      <c r="P24" s="90"/>
      <c r="Q24" s="91"/>
      <c r="R24" s="91"/>
      <c r="S24" s="99"/>
      <c r="T24" s="181">
        <v>1</v>
      </c>
      <c r="U24" s="145"/>
      <c r="V24" s="183"/>
      <c r="W24" s="184"/>
      <c r="X24" s="181"/>
      <c r="Y24" s="185"/>
      <c r="Z24" s="181"/>
      <c r="AA24" s="181"/>
      <c r="AB24" s="181"/>
      <c r="AC24" s="186"/>
      <c r="AD24" s="178"/>
      <c r="AE24" s="178"/>
      <c r="AF24" s="178"/>
      <c r="AG24" s="187"/>
      <c r="AH24" s="187"/>
      <c r="AI24" s="187"/>
      <c r="AJ24" s="188"/>
      <c r="AK24" s="180"/>
      <c r="AL24" s="178"/>
      <c r="AM24" s="189"/>
      <c r="AN24" s="178"/>
      <c r="AO24" s="178"/>
      <c r="AP24" s="178"/>
      <c r="AQ24" s="187"/>
      <c r="AR24" s="188"/>
      <c r="AS24" s="60"/>
      <c r="AT24" s="176"/>
      <c r="AU24" s="190" t="e">
        <f>IF(S24&gt;0,IF(O24="x",S24*#REF!,IF('Streckenübersicht A49'!#REF!="x",'Streckenübersicht A49'!#REF!*'Streckenübersicht A49'!$P$10,IF('Streckenübersicht A49'!#REF!="x",'Streckenübersicht A49'!#REF!*'Streckenübersicht A49'!$Q$10))),0)+Tabelle22[[#This Row],[Forstmulcher]]*$W$10</f>
        <v>#REF!</v>
      </c>
      <c r="AV24" s="191" t="e">
        <f>AC24*$AC$10+Z24*$Z$10+AA24*$AA$10+AB24*$AB$10+Tabelle22[[#This Row],[bis 30]]*$Y$10</f>
        <v>#REF!</v>
      </c>
      <c r="AW24" s="191">
        <f>IF(OR(AD24="x",AE24="x",AF24="x",AJ24="x")=TRUE,1+#REF!/100,1)</f>
        <v>1</v>
      </c>
    </row>
    <row r="25" spans="2:59" s="12" customFormat="1" ht="22.5" customHeight="1" thickBot="1" x14ac:dyDescent="0.3">
      <c r="B25" s="60">
        <v>14</v>
      </c>
      <c r="C25" s="61"/>
      <c r="D25" s="60" t="s">
        <v>108</v>
      </c>
      <c r="E25" s="59"/>
      <c r="F25" s="58">
        <v>7</v>
      </c>
      <c r="G25" s="100"/>
      <c r="H25" s="91"/>
      <c r="I25" s="91"/>
      <c r="J25" s="98"/>
      <c r="K25" s="98"/>
      <c r="L25" s="98"/>
      <c r="M25" s="91"/>
      <c r="N25" s="55" t="s">
        <v>105</v>
      </c>
      <c r="O25" s="56"/>
      <c r="P25" s="90"/>
      <c r="Q25" s="91"/>
      <c r="R25" s="91"/>
      <c r="S25" s="99"/>
      <c r="T25" s="57">
        <v>1</v>
      </c>
      <c r="U25" s="145"/>
      <c r="V25" s="138"/>
      <c r="W25" s="128"/>
      <c r="X25" s="55"/>
      <c r="Y25" s="106"/>
      <c r="Z25" s="57"/>
      <c r="AA25" s="57"/>
      <c r="AB25" s="103"/>
      <c r="AC25" s="104"/>
      <c r="AD25" s="59"/>
      <c r="AE25" s="55"/>
      <c r="AF25" s="55"/>
      <c r="AG25" s="85"/>
      <c r="AH25" s="85"/>
      <c r="AI25" s="85"/>
      <c r="AJ25" s="85"/>
      <c r="AK25" s="148"/>
      <c r="AL25" s="55"/>
      <c r="AM25" s="59"/>
      <c r="AN25" s="55"/>
      <c r="AO25" s="85"/>
      <c r="AP25" s="85"/>
      <c r="AQ25" s="85"/>
      <c r="AR25" s="56"/>
      <c r="AS25" s="60"/>
      <c r="AT25" s="61"/>
      <c r="AU25" s="24" t="e">
        <f>IF(S25&gt;0,IF(O25="x",S25*#REF!,IF('Streckenübersicht A49'!#REF!="x",'Streckenübersicht A49'!#REF!*'Streckenübersicht A49'!$P$10,IF('Streckenübersicht A49'!#REF!="x",'Streckenübersicht A49'!#REF!*'Streckenübersicht A49'!$Q$10))),0)+Tabelle22[[#This Row],[Forstmulcher]]*$W$10</f>
        <v>#REF!</v>
      </c>
      <c r="AV25" s="26" t="e">
        <f>AC25*$AC$10+Z25*$Z$10+AA25*$AA$10+AB25*$AB$10+Tabelle22[[#This Row],[bis 30]]*$Y$10</f>
        <v>#REF!</v>
      </c>
      <c r="AW25" s="26">
        <f>IF(OR(AD25="x",AE25="x",AF25="x",AJ25="x")=TRUE,1+#REF!/100,1)</f>
        <v>1</v>
      </c>
    </row>
    <row r="26" spans="2:59" ht="22.5" customHeight="1" thickBot="1" x14ac:dyDescent="0.25">
      <c r="B26" s="224"/>
      <c r="C26" s="224"/>
      <c r="D26" s="224"/>
      <c r="E26" s="225"/>
      <c r="F26" s="225"/>
      <c r="G26" s="225"/>
      <c r="H26" s="226"/>
      <c r="I26" s="226"/>
      <c r="J26" s="227"/>
      <c r="K26" s="227"/>
      <c r="L26" s="227"/>
      <c r="M26" s="91"/>
      <c r="N26" s="226"/>
      <c r="O26" s="226"/>
      <c r="P26" s="148"/>
      <c r="Q26" s="226"/>
      <c r="R26" s="91"/>
      <c r="S26" s="228"/>
      <c r="T26" s="228"/>
      <c r="U26" s="229"/>
      <c r="V26" s="230"/>
      <c r="W26" s="231"/>
      <c r="X26" s="228"/>
      <c r="Y26" s="232"/>
      <c r="Z26" s="228"/>
      <c r="AA26" s="228"/>
      <c r="AB26" s="228"/>
      <c r="AC26" s="233"/>
      <c r="AD26" s="230"/>
      <c r="AE26" s="226"/>
      <c r="AF26" s="226"/>
      <c r="AG26" s="234"/>
      <c r="AH26" s="234"/>
      <c r="AI26" s="234"/>
      <c r="AJ26" s="235"/>
      <c r="AK26" s="148"/>
      <c r="AL26" s="226"/>
      <c r="AM26" s="236"/>
      <c r="AN26" s="226"/>
      <c r="AO26" s="226"/>
      <c r="AP26" s="226"/>
      <c r="AQ26" s="234"/>
      <c r="AR26" s="235"/>
      <c r="AS26" s="224"/>
      <c r="AT26" s="224"/>
      <c r="AU26" s="237" t="e">
        <f>IF(S26&gt;0,IF(O26="x",S26*#REF!,IF('Streckenübersicht A49'!P28="x",'Streckenübersicht A49'!T28*'Streckenübersicht A49'!$P$10,IF('Streckenübersicht A49'!Q28="x",'Streckenübersicht A49'!T28*'Streckenübersicht A49'!$Q$10))),0)+Tabelle22[[#This Row],[Forstmulcher]]*$W$10</f>
        <v>#REF!</v>
      </c>
      <c r="AV26" s="238" t="e">
        <f>AC26*$AC$10+Z26*$Z$10+AA26*$AA$10+AB26*$AB$10+Tabelle22[[#This Row],[bis 30]]*$Y$10</f>
        <v>#REF!</v>
      </c>
      <c r="AW26" s="238">
        <f>IF(OR(AD26="x",AE26="x",AF26="x",AJ26="x")=TRUE,1+#REF!/100,1)</f>
        <v>1</v>
      </c>
      <c r="AX26" s="1"/>
      <c r="AY26" s="1"/>
      <c r="AZ26" s="1"/>
      <c r="BA26" s="1"/>
      <c r="BF26" s="1"/>
      <c r="BG26" s="1"/>
    </row>
    <row r="27" spans="2:59" ht="15.75" thickBot="1" x14ac:dyDescent="0.3">
      <c r="B27" s="156" t="s">
        <v>33</v>
      </c>
      <c r="C27" s="156"/>
      <c r="D27" s="157"/>
      <c r="E27" s="158"/>
      <c r="F27" s="158"/>
      <c r="G27" s="158"/>
      <c r="H27" s="159"/>
      <c r="I27" s="159"/>
      <c r="J27" s="159"/>
      <c r="K27" s="159"/>
      <c r="L27" s="159"/>
      <c r="M27" s="160"/>
      <c r="N27" s="159"/>
      <c r="O27" s="161"/>
      <c r="P27" s="162">
        <f>SUBTOTAL(103,Tabelle22[auf-den-Stock])</f>
        <v>4</v>
      </c>
      <c r="Q27" s="159">
        <f>SUBTOTAL(103,Tabelle22[Durchläutern])</f>
        <v>1</v>
      </c>
      <c r="R27" s="159"/>
      <c r="S27" s="163">
        <f>SUBTOTAL(109,Tabelle22[Bearbeitete Fläche])</f>
        <v>1875</v>
      </c>
      <c r="T27" s="159">
        <f>SUBTOTAL(103,Tabelle22[Anzahl Flächen])</f>
        <v>14</v>
      </c>
      <c r="U27" s="163">
        <f>SUBTOTAL(101,Tabelle22[Breite])</f>
        <v>1</v>
      </c>
      <c r="V27" s="159"/>
      <c r="W27" s="163">
        <f>SUBTOTAL(109,Tabelle22[Forstmulcher])</f>
        <v>0</v>
      </c>
      <c r="X27" s="158"/>
      <c r="Y27" s="164">
        <f>SUBTOTAL(109,Tabelle22[bis 30])</f>
        <v>35</v>
      </c>
      <c r="Z27" s="165">
        <f>SUBTOTAL(109,Tabelle22[30-50])</f>
        <v>6</v>
      </c>
      <c r="AA27" s="166">
        <f>SUBTOTAL(109,Tabelle22[50-75])</f>
        <v>0</v>
      </c>
      <c r="AB27" s="166">
        <f>SUBTOTAL(109,Tabelle22[75-100])</f>
        <v>0</v>
      </c>
      <c r="AC27" s="167">
        <f>SUBTOTAL(109,Tabelle22[100-125])</f>
        <v>0</v>
      </c>
      <c r="AD27" s="158"/>
      <c r="AE27" s="159"/>
      <c r="AF27" s="159"/>
      <c r="AG27" s="159"/>
      <c r="AH27" s="159"/>
      <c r="AI27" s="159"/>
      <c r="AJ27" s="161"/>
      <c r="AK27" s="168"/>
      <c r="AL27" s="158"/>
      <c r="AM27" s="159"/>
      <c r="AN27" s="159"/>
      <c r="AO27" s="159"/>
      <c r="AP27" s="159"/>
      <c r="AQ27" s="159"/>
      <c r="AR27" s="161"/>
      <c r="AS27" s="169"/>
      <c r="AT27" s="169"/>
      <c r="AU27" s="170"/>
      <c r="AV27" s="171"/>
      <c r="AW27" s="172"/>
      <c r="BA27" s="30"/>
      <c r="BB27" s="8"/>
      <c r="BC27" s="8"/>
      <c r="BD27" s="8"/>
      <c r="BE27" s="8"/>
      <c r="BF27" s="17"/>
      <c r="BG27" s="17"/>
    </row>
    <row r="28" spans="2:59" x14ac:dyDescent="0.25">
      <c r="B28" s="93" t="s">
        <v>110</v>
      </c>
      <c r="C28" s="93"/>
      <c r="D28" s="93"/>
      <c r="E28" s="93"/>
      <c r="F28" s="93"/>
      <c r="G28" s="93"/>
      <c r="H28" s="93"/>
      <c r="I28" s="93"/>
      <c r="J28" s="175" t="s">
        <v>113</v>
      </c>
      <c r="L28" s="94"/>
      <c r="M28" s="94"/>
      <c r="N28" s="93"/>
      <c r="O28" s="93"/>
      <c r="P28" s="93"/>
      <c r="Q28" s="95"/>
      <c r="R28" s="95"/>
      <c r="S28" s="95"/>
      <c r="T28" s="95"/>
      <c r="U28" s="95"/>
      <c r="W28" s="93" t="s">
        <v>90</v>
      </c>
      <c r="AA28" s="1"/>
      <c r="AD28" s="93" t="s">
        <v>93</v>
      </c>
      <c r="AE28" s="1"/>
      <c r="AF28" s="1"/>
      <c r="AQ28" s="93" t="s">
        <v>91</v>
      </c>
    </row>
    <row r="29" spans="2:59" s="4" customFormat="1" ht="14.25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4"/>
      <c r="T29" s="14"/>
      <c r="U29" s="14"/>
      <c r="W29" s="1"/>
      <c r="X29" s="1"/>
      <c r="Y29" s="1"/>
      <c r="Z29" s="1"/>
      <c r="AA29" s="33"/>
      <c r="AB29" s="1"/>
      <c r="AC29" s="1"/>
      <c r="AD29" s="19"/>
      <c r="AM29" s="1"/>
      <c r="AN29" s="1"/>
      <c r="AO29" s="1"/>
      <c r="AV29" s="1"/>
      <c r="BA29" s="27"/>
      <c r="BB29" s="1"/>
      <c r="BC29" s="1"/>
      <c r="BD29" s="1"/>
      <c r="BE29" s="1"/>
      <c r="BF29" s="14"/>
      <c r="BG29" s="14"/>
    </row>
    <row r="30" spans="2:59" x14ac:dyDescent="0.25">
      <c r="B30" s="4"/>
      <c r="C30" s="4"/>
      <c r="D30" s="4"/>
      <c r="E30" s="4"/>
      <c r="F30" s="4"/>
      <c r="G30" s="4"/>
      <c r="H30" s="7"/>
      <c r="I30" s="7"/>
      <c r="J30" s="7"/>
      <c r="K30" s="7"/>
      <c r="L30" s="4"/>
      <c r="M30" s="4"/>
      <c r="N30" s="6"/>
      <c r="O30" s="6"/>
      <c r="P30" s="6"/>
      <c r="Q30" s="6"/>
      <c r="R30" s="6"/>
      <c r="S30" s="18"/>
      <c r="T30" s="18"/>
      <c r="U30" s="18"/>
      <c r="W30" s="18"/>
      <c r="X30" s="6"/>
      <c r="Y30" s="6"/>
      <c r="Z30" s="6"/>
      <c r="AA30" s="36"/>
      <c r="AB30" s="6"/>
      <c r="AC30" s="6"/>
      <c r="AD30" s="22"/>
      <c r="AF30" s="1"/>
      <c r="AM30" s="6"/>
      <c r="AN30" s="6"/>
      <c r="AO30" s="6"/>
      <c r="AV30" s="6"/>
      <c r="BA30" s="31"/>
      <c r="BB30" s="6"/>
      <c r="BC30" s="4"/>
      <c r="BD30" s="6"/>
      <c r="BE30" s="6"/>
      <c r="BF30" s="18"/>
      <c r="BG30" s="16"/>
    </row>
    <row r="31" spans="2:59" ht="18.75" customHeight="1" x14ac:dyDescent="0.25">
      <c r="AB31" s="14"/>
    </row>
    <row r="32" spans="2:59" ht="18.75" customHeight="1" x14ac:dyDescent="0.25">
      <c r="H32" s="9"/>
      <c r="I32" s="9"/>
      <c r="J32" s="9"/>
      <c r="K32" s="9"/>
      <c r="S32" s="129"/>
      <c r="T32" s="129"/>
      <c r="U32" s="129"/>
    </row>
    <row r="33" spans="8:11" x14ac:dyDescent="0.25">
      <c r="H33" s="9"/>
      <c r="I33" s="9"/>
      <c r="J33" s="9"/>
      <c r="K33" s="9"/>
    </row>
  </sheetData>
  <sheetProtection formatCells="0" formatColumns="0" formatRows="0" insertColumns="0" insertRows="0" deleteColumns="0" deleteRows="0" sort="0" autoFilter="0" pivotTables="0"/>
  <mergeCells count="51">
    <mergeCell ref="AU6:AU7"/>
    <mergeCell ref="AV6:AV7"/>
    <mergeCell ref="AW6:AW7"/>
    <mergeCell ref="N7:N8"/>
    <mergeCell ref="O7:O8"/>
    <mergeCell ref="AM6:AM8"/>
    <mergeCell ref="AN6:AN8"/>
    <mergeCell ref="AO6:AO8"/>
    <mergeCell ref="AP6:AP8"/>
    <mergeCell ref="AQ6:AQ8"/>
    <mergeCell ref="AR6:AR8"/>
    <mergeCell ref="AG6:AG8"/>
    <mergeCell ref="AH6:AH8"/>
    <mergeCell ref="AI6:AI8"/>
    <mergeCell ref="AJ6:AJ8"/>
    <mergeCell ref="AK6:AK8"/>
    <mergeCell ref="B6:B9"/>
    <mergeCell ref="C6:C9"/>
    <mergeCell ref="D6:D9"/>
    <mergeCell ref="E6:E9"/>
    <mergeCell ref="F6:F9"/>
    <mergeCell ref="G6:G9"/>
    <mergeCell ref="P5:X5"/>
    <mergeCell ref="Y5:AC5"/>
    <mergeCell ref="AD5:AJ5"/>
    <mergeCell ref="AK5:AR5"/>
    <mergeCell ref="Z6:Z8"/>
    <mergeCell ref="H6:I6"/>
    <mergeCell ref="J6:K6"/>
    <mergeCell ref="L6:L9"/>
    <mergeCell ref="M6:M8"/>
    <mergeCell ref="N6:O6"/>
    <mergeCell ref="P6:P8"/>
    <mergeCell ref="U6:U8"/>
    <mergeCell ref="V6:V8"/>
    <mergeCell ref="W6:W8"/>
    <mergeCell ref="X6:X8"/>
    <mergeCell ref="AS5:AS8"/>
    <mergeCell ref="AT5:AT9"/>
    <mergeCell ref="Q6:Q8"/>
    <mergeCell ref="R6:R8"/>
    <mergeCell ref="S6:S8"/>
    <mergeCell ref="T6:T8"/>
    <mergeCell ref="Y6:Y8"/>
    <mergeCell ref="AL6:AL8"/>
    <mergeCell ref="AA6:AA8"/>
    <mergeCell ref="AB6:AB8"/>
    <mergeCell ref="AC6:AC8"/>
    <mergeCell ref="AD6:AD8"/>
    <mergeCell ref="AE6:AE8"/>
    <mergeCell ref="AF6:AF8"/>
  </mergeCells>
  <phoneticPr fontId="26" type="noConversion"/>
  <dataValidations count="10">
    <dataValidation type="list" allowBlank="1" showInputMessage="1" showErrorMessage="1" sqref="R12:R26" xr:uid="{7D7F0208-E564-4E4F-BE48-1D1B19786E83}">
      <formula1>"00.02.0001, 00.02.0002, 00.02.0003"</formula1>
    </dataValidation>
    <dataValidation type="list" allowBlank="1" showInputMessage="1" showErrorMessage="1" sqref="D12:D26" xr:uid="{450F257B-141A-4078-B54A-A9F44D3A2BA6}">
      <formula1>"Baunatal"</formula1>
    </dataValidation>
    <dataValidation type="list" allowBlank="1" showInputMessage="1" showErrorMessage="1" sqref="N12:N26" xr:uid="{49EB2B2A-CA1F-4055-B4DA-6D4F4680F32A}">
      <formula1>"L,R"</formula1>
    </dataValidation>
    <dataValidation type="whole" allowBlank="1" showInputMessage="1" showErrorMessage="1" sqref="Y12:AC26" xr:uid="{A6C374B3-8488-4A61-9BD8-B2CB010D7DB9}">
      <formula1>1</formula1>
      <formula2>500</formula2>
    </dataValidation>
    <dataValidation type="whole" allowBlank="1" showInputMessage="1" showErrorMessage="1" sqref="W12:W26" xr:uid="{F7CCBB3B-2ADC-4F7B-B857-EF250C141B10}">
      <formula1>0</formula1>
      <formula2>20000</formula2>
    </dataValidation>
    <dataValidation type="decimal" allowBlank="1" showInputMessage="1" showErrorMessage="1" sqref="U12:V26" xr:uid="{9EBE88A3-92F1-44C2-B33C-483F68FC9014}">
      <formula1>0</formula1>
      <formula2>150</formula2>
    </dataValidation>
    <dataValidation type="whole" allowBlank="1" showInputMessage="1" showErrorMessage="1" sqref="S12:T26" xr:uid="{C3691650-F738-42B2-A460-CEEA0665AD4C}">
      <formula1>0</formula1>
      <formula2>100000</formula2>
    </dataValidation>
    <dataValidation type="whole" allowBlank="1" showInputMessage="1" showErrorMessage="1" sqref="X12:X26" xr:uid="{C95FA1ED-4942-44D9-B52B-A11E0689B747}">
      <formula1>0</formula1>
      <formula2>100</formula2>
    </dataValidation>
    <dataValidation type="list" allowBlank="1" showInputMessage="1" showErrorMessage="1" sqref="AD12:AR26 O12:Q26" xr:uid="{72ABB8C3-015C-4DB6-9820-4324E03A6A7A}">
      <formula1>"x"</formula1>
    </dataValidation>
    <dataValidation type="list" allowBlank="1" showInputMessage="1" showErrorMessage="1" sqref="AM11" xr:uid="{3D970529-017C-4CEA-92D7-D26FFC098987}">
      <formula1>"Alsfeld,Langenselbold"</formula1>
    </dataValidation>
  </dataValidations>
  <pageMargins left="0.39370078740157483" right="0.39370078740157483" top="0.27559055118110237" bottom="1.1417322834645669" header="0.23622047244094491" footer="0.31496062992125984"/>
  <pageSetup paperSize="8" scale="54" fitToHeight="12" orientation="landscape" r:id="rId1"/>
  <headerFooter differentFirst="1">
    <oddFooter xml:space="preserve">&amp;L&amp;14______________________________________________________________________________________________________________________________________________________________________________________
&amp;R&amp;P/&amp;N                          </oddFooter>
    <firstHeader>&amp;R&amp;G</firstHeader>
  </headerFooter>
  <legacy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2183-CE25-4CFB-B576-D4A121A1284E}">
  <sheetPr>
    <pageSetUpPr fitToPage="1"/>
  </sheetPr>
  <dimension ref="A1:BG47"/>
  <sheetViews>
    <sheetView topLeftCell="D20" zoomScale="90" zoomScaleNormal="90" workbookViewId="0">
      <selection activeCell="Z31" sqref="Z31"/>
    </sheetView>
  </sheetViews>
  <sheetFormatPr baseColWidth="10" defaultColWidth="11.42578125" defaultRowHeight="15" x14ac:dyDescent="0.25"/>
  <cols>
    <col min="1" max="1" width="7.5703125" style="1" customWidth="1"/>
    <col min="2" max="2" width="5.5703125" style="1" customWidth="1"/>
    <col min="3" max="3" width="5.5703125" style="1" hidden="1" customWidth="1"/>
    <col min="4" max="4" width="13" style="1" customWidth="1"/>
    <col min="5" max="5" width="4.85546875" style="1" hidden="1" customWidth="1"/>
    <col min="6" max="6" width="8.140625" style="1" customWidth="1"/>
    <col min="7" max="7" width="9" style="1" customWidth="1"/>
    <col min="8" max="8" width="21.140625" style="1" customWidth="1"/>
    <col min="9" max="9" width="20.42578125" style="1" customWidth="1"/>
    <col min="10" max="11" width="9.28515625" style="1" customWidth="1"/>
    <col min="12" max="12" width="7.140625" style="1" customWidth="1"/>
    <col min="13" max="13" width="11.140625" style="1" customWidth="1"/>
    <col min="14" max="14" width="7.85546875" style="1" customWidth="1"/>
    <col min="15" max="15" width="8.42578125" style="1" customWidth="1"/>
    <col min="16" max="17" width="6.140625" style="1" customWidth="1"/>
    <col min="18" max="18" width="13.5703125" style="1" customWidth="1"/>
    <col min="19" max="19" width="7.28515625" style="14" customWidth="1"/>
    <col min="20" max="21" width="7" style="14" customWidth="1"/>
    <col min="22" max="22" width="9" customWidth="1"/>
    <col min="23" max="23" width="7" style="1" customWidth="1"/>
    <col min="24" max="25" width="6.7109375" style="1" customWidth="1"/>
    <col min="26" max="26" width="6.42578125" style="1" customWidth="1"/>
    <col min="27" max="27" width="6.42578125" style="33" customWidth="1"/>
    <col min="28" max="29" width="6.42578125" style="1" customWidth="1"/>
    <col min="30" max="30" width="6.42578125" style="19" customWidth="1"/>
    <col min="31" max="36" width="5.28515625" customWidth="1"/>
    <col min="37" max="38" width="5.140625" customWidth="1"/>
    <col min="39" max="39" width="5.5703125" style="1" customWidth="1"/>
    <col min="40" max="41" width="5.140625" style="1" customWidth="1"/>
    <col min="42" max="44" width="5.140625" customWidth="1"/>
    <col min="45" max="45" width="13.7109375" customWidth="1"/>
    <col min="46" max="46" width="36.42578125" customWidth="1"/>
    <col min="47" max="47" width="11" hidden="1" customWidth="1"/>
    <col min="48" max="48" width="12.85546875" style="1" hidden="1" customWidth="1"/>
    <col min="49" max="49" width="9.85546875" hidden="1" customWidth="1"/>
    <col min="50" max="50" width="9.85546875" customWidth="1"/>
    <col min="51" max="51" width="4.5703125" customWidth="1"/>
    <col min="53" max="53" width="7.140625" style="27" customWidth="1"/>
    <col min="54" max="55" width="7.28515625" style="1" customWidth="1"/>
    <col min="56" max="56" width="12.85546875" style="1" customWidth="1"/>
    <col min="57" max="57" width="6.140625" style="1" customWidth="1"/>
    <col min="58" max="58" width="10.42578125" style="14" customWidth="1"/>
    <col min="59" max="59" width="12.28515625" style="14" customWidth="1"/>
    <col min="60" max="60" width="11.42578125" style="1"/>
    <col min="61" max="61" width="37.42578125" style="1" bestFit="1" customWidth="1"/>
    <col min="62" max="16384" width="11.42578125" style="1"/>
  </cols>
  <sheetData>
    <row r="1" spans="1:59" s="149" customFormat="1" ht="30.75" customHeight="1" x14ac:dyDescent="0.25">
      <c r="B1" s="150" t="s">
        <v>103</v>
      </c>
      <c r="C1" s="150"/>
      <c r="D1" s="150"/>
      <c r="E1" s="150"/>
      <c r="F1" s="150"/>
      <c r="G1" s="150"/>
      <c r="H1" s="150" t="s">
        <v>108</v>
      </c>
      <c r="I1" s="151"/>
      <c r="J1" s="151"/>
      <c r="K1" s="151"/>
      <c r="L1" s="152"/>
      <c r="M1" s="152"/>
      <c r="S1" s="153"/>
      <c r="T1" s="153"/>
      <c r="U1" s="153"/>
      <c r="V1" s="154"/>
      <c r="W1" s="154"/>
      <c r="Y1" s="154"/>
      <c r="AC1" s="155"/>
      <c r="AU1" s="153"/>
    </row>
    <row r="2" spans="1:59" ht="22.5" customHeight="1" x14ac:dyDescent="0.25">
      <c r="B2" s="10" t="s">
        <v>62</v>
      </c>
      <c r="C2" s="10"/>
      <c r="D2" s="10"/>
      <c r="E2" s="10"/>
      <c r="F2" s="10"/>
      <c r="G2" s="10"/>
      <c r="V2" s="19"/>
      <c r="W2" s="19"/>
      <c r="Y2" s="19"/>
      <c r="AA2" s="1"/>
      <c r="AC2" s="33"/>
      <c r="AD2" s="1"/>
      <c r="AE2" s="1"/>
      <c r="AF2" s="1"/>
      <c r="AG2" s="1"/>
      <c r="AH2" s="1"/>
      <c r="AI2" s="1"/>
      <c r="AJ2" s="1"/>
      <c r="AK2" s="1"/>
      <c r="AL2" s="1"/>
      <c r="AP2" s="1"/>
      <c r="AQ2" s="1"/>
      <c r="AR2" s="1"/>
      <c r="AS2" s="1"/>
      <c r="AT2" s="1"/>
      <c r="AU2" s="14"/>
      <c r="AW2" s="27"/>
      <c r="AX2" s="1"/>
      <c r="AY2" s="1"/>
      <c r="AZ2" s="1"/>
      <c r="BA2" s="1"/>
      <c r="BF2" s="1"/>
      <c r="BG2" s="1"/>
    </row>
    <row r="3" spans="1:59" ht="22.5" customHeight="1" x14ac:dyDescent="0.3">
      <c r="B3" s="10"/>
      <c r="C3" s="10"/>
      <c r="D3" s="173" t="s">
        <v>122</v>
      </c>
      <c r="E3" s="10"/>
      <c r="F3" s="10"/>
      <c r="G3" s="10"/>
      <c r="V3" s="19"/>
      <c r="W3" s="19"/>
      <c r="Y3" s="19"/>
      <c r="AA3" s="1"/>
      <c r="AC3" s="33"/>
      <c r="AD3" s="1"/>
      <c r="AE3" s="1"/>
      <c r="AF3" s="1"/>
      <c r="AG3" s="1"/>
      <c r="AH3" s="1"/>
      <c r="AI3" s="1"/>
      <c r="AJ3" s="1"/>
      <c r="AK3" s="1"/>
      <c r="AL3" s="1"/>
      <c r="AP3" s="1"/>
      <c r="AQ3" s="1"/>
      <c r="AR3" s="1"/>
      <c r="AS3" s="1"/>
      <c r="AT3" s="1"/>
      <c r="AU3" s="14"/>
      <c r="AW3" s="27"/>
      <c r="AX3" s="1"/>
      <c r="AY3" s="1"/>
      <c r="AZ3" s="1"/>
      <c r="BA3" s="1"/>
      <c r="BF3" s="1"/>
      <c r="BG3" s="1"/>
    </row>
    <row r="4" spans="1:59" ht="16.5" customHeight="1" thickBot="1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"/>
      <c r="O4" s="5"/>
      <c r="P4" s="5"/>
      <c r="Q4" s="5"/>
      <c r="R4" s="5"/>
      <c r="S4" s="15"/>
      <c r="T4" s="15"/>
      <c r="U4" s="15"/>
      <c r="V4" s="20"/>
      <c r="W4" s="20"/>
      <c r="X4" s="5"/>
      <c r="Y4" s="20"/>
      <c r="Z4" s="5"/>
      <c r="AA4" s="5"/>
      <c r="AB4" s="5"/>
      <c r="AC4" s="34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3"/>
      <c r="AU4" s="15"/>
      <c r="AV4" s="5"/>
      <c r="AW4" s="28"/>
      <c r="AX4" s="3"/>
      <c r="AY4" s="3"/>
      <c r="AZ4" s="1"/>
      <c r="BA4" s="1"/>
      <c r="BF4" s="1"/>
      <c r="BG4" s="1"/>
    </row>
    <row r="5" spans="1:59" ht="21" customHeight="1" thickBot="1" x14ac:dyDescent="0.3">
      <c r="B5" s="2"/>
      <c r="C5" s="2"/>
      <c r="D5" s="2"/>
      <c r="E5" s="2"/>
      <c r="F5" s="2"/>
      <c r="G5" s="2"/>
      <c r="N5" s="4"/>
      <c r="O5" s="4"/>
      <c r="P5" s="277" t="s">
        <v>39</v>
      </c>
      <c r="Q5" s="278"/>
      <c r="R5" s="278"/>
      <c r="S5" s="278"/>
      <c r="T5" s="278"/>
      <c r="U5" s="278"/>
      <c r="V5" s="278"/>
      <c r="W5" s="278"/>
      <c r="X5" s="279"/>
      <c r="Y5" s="280" t="s">
        <v>53</v>
      </c>
      <c r="Z5" s="281"/>
      <c r="AA5" s="281"/>
      <c r="AB5" s="281"/>
      <c r="AC5" s="282"/>
      <c r="AD5" s="283" t="s">
        <v>36</v>
      </c>
      <c r="AE5" s="283"/>
      <c r="AF5" s="283"/>
      <c r="AG5" s="283"/>
      <c r="AH5" s="283"/>
      <c r="AI5" s="283"/>
      <c r="AJ5" s="284"/>
      <c r="AK5" s="280" t="s">
        <v>37</v>
      </c>
      <c r="AL5" s="281"/>
      <c r="AM5" s="281"/>
      <c r="AN5" s="281"/>
      <c r="AO5" s="281"/>
      <c r="AP5" s="281"/>
      <c r="AQ5" s="281"/>
      <c r="AR5" s="282"/>
      <c r="AS5" s="256" t="s">
        <v>128</v>
      </c>
      <c r="AT5" s="258" t="s">
        <v>100</v>
      </c>
      <c r="AU5" s="16"/>
      <c r="AV5" s="4"/>
      <c r="AW5" s="29"/>
      <c r="AX5" s="1"/>
      <c r="AY5" s="1"/>
      <c r="AZ5" s="1"/>
      <c r="BA5" s="1"/>
      <c r="BF5" s="1"/>
      <c r="BG5" s="1"/>
    </row>
    <row r="6" spans="1:59" s="4" customFormat="1" ht="23.25" customHeight="1" x14ac:dyDescent="0.2">
      <c r="B6" s="256" t="s">
        <v>63</v>
      </c>
      <c r="C6" s="256" t="s">
        <v>77</v>
      </c>
      <c r="D6" s="295" t="s">
        <v>50</v>
      </c>
      <c r="E6" s="296" t="s">
        <v>51</v>
      </c>
      <c r="F6" s="298" t="s">
        <v>61</v>
      </c>
      <c r="G6" s="271" t="s">
        <v>76</v>
      </c>
      <c r="H6" s="285" t="s">
        <v>1</v>
      </c>
      <c r="I6" s="286"/>
      <c r="J6" s="285" t="s">
        <v>57</v>
      </c>
      <c r="K6" s="286"/>
      <c r="L6" s="260" t="s">
        <v>60</v>
      </c>
      <c r="M6" s="287" t="s">
        <v>130</v>
      </c>
      <c r="N6" s="285" t="s">
        <v>2</v>
      </c>
      <c r="O6" s="284"/>
      <c r="P6" s="275" t="s">
        <v>107</v>
      </c>
      <c r="Q6" s="260" t="s">
        <v>109</v>
      </c>
      <c r="R6" s="260" t="s">
        <v>114</v>
      </c>
      <c r="S6" s="263" t="s">
        <v>99</v>
      </c>
      <c r="T6" s="263" t="s">
        <v>97</v>
      </c>
      <c r="U6" s="260" t="s">
        <v>83</v>
      </c>
      <c r="V6" s="289" t="s">
        <v>85</v>
      </c>
      <c r="W6" s="291" t="s">
        <v>78</v>
      </c>
      <c r="X6" s="260" t="s">
        <v>11</v>
      </c>
      <c r="Y6" s="266" t="s">
        <v>89</v>
      </c>
      <c r="Z6" s="271" t="s">
        <v>40</v>
      </c>
      <c r="AA6" s="271" t="s">
        <v>41</v>
      </c>
      <c r="AB6" s="271" t="s">
        <v>42</v>
      </c>
      <c r="AC6" s="273" t="s">
        <v>43</v>
      </c>
      <c r="AD6" s="275" t="s">
        <v>54</v>
      </c>
      <c r="AE6" s="260" t="s">
        <v>8</v>
      </c>
      <c r="AF6" s="260" t="s">
        <v>7</v>
      </c>
      <c r="AG6" s="260" t="s">
        <v>45</v>
      </c>
      <c r="AH6" s="260" t="s">
        <v>86</v>
      </c>
      <c r="AI6" s="260" t="s">
        <v>6</v>
      </c>
      <c r="AJ6" s="310" t="s">
        <v>120</v>
      </c>
      <c r="AK6" s="275" t="s">
        <v>38</v>
      </c>
      <c r="AL6" s="268" t="s">
        <v>46</v>
      </c>
      <c r="AM6" s="260" t="s">
        <v>47</v>
      </c>
      <c r="AN6" s="263" t="s">
        <v>92</v>
      </c>
      <c r="AO6" s="263" t="s">
        <v>52</v>
      </c>
      <c r="AP6" s="263" t="s">
        <v>44</v>
      </c>
      <c r="AQ6" s="263" t="s">
        <v>48</v>
      </c>
      <c r="AR6" s="308" t="s">
        <v>82</v>
      </c>
      <c r="AS6" s="257"/>
      <c r="AT6" s="259"/>
      <c r="AU6" s="300" t="s">
        <v>14</v>
      </c>
      <c r="AV6" s="302" t="s">
        <v>15</v>
      </c>
      <c r="AW6" s="304" t="s">
        <v>16</v>
      </c>
    </row>
    <row r="7" spans="1:59" s="4" customFormat="1" ht="77.25" customHeight="1" x14ac:dyDescent="0.2">
      <c r="B7" s="294"/>
      <c r="C7" s="294"/>
      <c r="D7" s="294"/>
      <c r="E7" s="297"/>
      <c r="F7" s="299"/>
      <c r="G7" s="272"/>
      <c r="H7" s="23" t="s">
        <v>55</v>
      </c>
      <c r="I7" s="23" t="s">
        <v>56</v>
      </c>
      <c r="J7" s="13" t="s">
        <v>9</v>
      </c>
      <c r="K7" s="13" t="s">
        <v>10</v>
      </c>
      <c r="L7" s="261"/>
      <c r="M7" s="288"/>
      <c r="N7" s="306" t="s">
        <v>59</v>
      </c>
      <c r="O7" s="307" t="s">
        <v>58</v>
      </c>
      <c r="P7" s="276"/>
      <c r="Q7" s="261"/>
      <c r="R7" s="261"/>
      <c r="S7" s="264"/>
      <c r="T7" s="264"/>
      <c r="U7" s="261"/>
      <c r="V7" s="290"/>
      <c r="W7" s="292"/>
      <c r="X7" s="261"/>
      <c r="Y7" s="267"/>
      <c r="Z7" s="272"/>
      <c r="AA7" s="272"/>
      <c r="AB7" s="272"/>
      <c r="AC7" s="274"/>
      <c r="AD7" s="276"/>
      <c r="AE7" s="261"/>
      <c r="AF7" s="261"/>
      <c r="AG7" s="261"/>
      <c r="AH7" s="261"/>
      <c r="AI7" s="261"/>
      <c r="AJ7" s="311"/>
      <c r="AK7" s="276"/>
      <c r="AL7" s="269"/>
      <c r="AM7" s="261"/>
      <c r="AN7" s="264"/>
      <c r="AO7" s="264"/>
      <c r="AP7" s="264"/>
      <c r="AQ7" s="264"/>
      <c r="AR7" s="309"/>
      <c r="AS7" s="257"/>
      <c r="AT7" s="259"/>
      <c r="AU7" s="301"/>
      <c r="AV7" s="303"/>
      <c r="AW7" s="305"/>
    </row>
    <row r="8" spans="1:59" s="4" customFormat="1" ht="11.25" customHeight="1" x14ac:dyDescent="0.2">
      <c r="B8" s="294"/>
      <c r="C8" s="294"/>
      <c r="D8" s="294"/>
      <c r="E8" s="297"/>
      <c r="F8" s="299"/>
      <c r="G8" s="272"/>
      <c r="H8" s="13"/>
      <c r="I8" s="13"/>
      <c r="J8" s="13"/>
      <c r="K8" s="13"/>
      <c r="L8" s="261"/>
      <c r="M8" s="288"/>
      <c r="N8" s="272"/>
      <c r="O8" s="274"/>
      <c r="P8" s="276"/>
      <c r="Q8" s="261"/>
      <c r="R8" s="262"/>
      <c r="S8" s="264"/>
      <c r="T8" s="265"/>
      <c r="U8" s="262"/>
      <c r="V8" s="290"/>
      <c r="W8" s="293"/>
      <c r="X8" s="261"/>
      <c r="Y8" s="267"/>
      <c r="Z8" s="272"/>
      <c r="AA8" s="272"/>
      <c r="AB8" s="272"/>
      <c r="AC8" s="274"/>
      <c r="AD8" s="276"/>
      <c r="AE8" s="261"/>
      <c r="AF8" s="261"/>
      <c r="AG8" s="261"/>
      <c r="AH8" s="262"/>
      <c r="AI8" s="262"/>
      <c r="AJ8" s="311"/>
      <c r="AK8" s="312"/>
      <c r="AL8" s="270"/>
      <c r="AM8" s="261"/>
      <c r="AN8" s="264"/>
      <c r="AO8" s="264"/>
      <c r="AP8" s="264"/>
      <c r="AQ8" s="265"/>
      <c r="AR8" s="309"/>
      <c r="AS8" s="257"/>
      <c r="AT8" s="259"/>
      <c r="AU8" s="113"/>
      <c r="AV8" s="114"/>
      <c r="AW8" s="115"/>
    </row>
    <row r="9" spans="1:59" s="11" customFormat="1" ht="11.25" customHeight="1" thickBot="1" x14ac:dyDescent="0.25">
      <c r="B9" s="294"/>
      <c r="C9" s="294"/>
      <c r="D9" s="294"/>
      <c r="E9" s="297"/>
      <c r="F9" s="299"/>
      <c r="G9" s="272"/>
      <c r="H9" s="13"/>
      <c r="I9" s="13"/>
      <c r="J9" s="13"/>
      <c r="K9" s="13"/>
      <c r="L9" s="261"/>
      <c r="M9" s="130"/>
      <c r="N9" s="117" t="s">
        <v>35</v>
      </c>
      <c r="O9" s="118" t="s">
        <v>5</v>
      </c>
      <c r="P9" s="119" t="s">
        <v>5</v>
      </c>
      <c r="Q9" s="117" t="s">
        <v>5</v>
      </c>
      <c r="R9" s="117"/>
      <c r="S9" s="120" t="s">
        <v>3</v>
      </c>
      <c r="T9" s="120" t="s">
        <v>13</v>
      </c>
      <c r="U9" s="120" t="s">
        <v>4</v>
      </c>
      <c r="V9" s="140" t="s">
        <v>4</v>
      </c>
      <c r="W9" s="139" t="s">
        <v>3</v>
      </c>
      <c r="X9" s="82" t="s">
        <v>12</v>
      </c>
      <c r="Y9" s="116" t="s">
        <v>13</v>
      </c>
      <c r="Z9" s="121" t="s">
        <v>13</v>
      </c>
      <c r="AA9" s="82" t="s">
        <v>13</v>
      </c>
      <c r="AB9" s="82" t="s">
        <v>13</v>
      </c>
      <c r="AC9" s="122" t="s">
        <v>13</v>
      </c>
      <c r="AD9" s="121" t="s">
        <v>5</v>
      </c>
      <c r="AE9" s="82" t="s">
        <v>5</v>
      </c>
      <c r="AF9" s="82" t="s">
        <v>5</v>
      </c>
      <c r="AG9" s="123" t="s">
        <v>5</v>
      </c>
      <c r="AH9" s="123" t="s">
        <v>5</v>
      </c>
      <c r="AI9" s="123" t="s">
        <v>5</v>
      </c>
      <c r="AJ9" s="124" t="s">
        <v>5</v>
      </c>
      <c r="AK9" s="125" t="s">
        <v>5</v>
      </c>
      <c r="AL9" s="82" t="s">
        <v>5</v>
      </c>
      <c r="AM9" s="82" t="s">
        <v>5</v>
      </c>
      <c r="AN9" s="82" t="s">
        <v>5</v>
      </c>
      <c r="AO9" s="82" t="s">
        <v>5</v>
      </c>
      <c r="AP9" s="82" t="s">
        <v>5</v>
      </c>
      <c r="AQ9" s="82" t="s">
        <v>5</v>
      </c>
      <c r="AR9" s="123" t="s">
        <v>5</v>
      </c>
      <c r="AS9" s="126" t="s">
        <v>127</v>
      </c>
      <c r="AT9" s="259"/>
      <c r="AU9" s="86"/>
      <c r="AV9" s="64"/>
      <c r="AW9" s="48"/>
    </row>
    <row r="10" spans="1:59" s="11" customFormat="1" ht="8.25" hidden="1" customHeight="1" thickBot="1" x14ac:dyDescent="0.25">
      <c r="B10" s="96"/>
      <c r="C10" s="96"/>
      <c r="D10" s="96"/>
      <c r="E10" s="62"/>
      <c r="F10" s="62"/>
      <c r="G10" s="62"/>
      <c r="H10" s="13"/>
      <c r="I10" s="13"/>
      <c r="J10" s="13"/>
      <c r="K10" s="13"/>
      <c r="L10" s="13"/>
      <c r="M10" s="13"/>
      <c r="N10" s="37"/>
      <c r="O10" s="38"/>
      <c r="P10" s="39" t="e">
        <f>#REF!</f>
        <v>#REF!</v>
      </c>
      <c r="Q10" s="40" t="e">
        <f>#REF!</f>
        <v>#REF!</v>
      </c>
      <c r="R10" s="40"/>
      <c r="S10" s="41"/>
      <c r="T10" s="41"/>
      <c r="U10" s="41"/>
      <c r="V10" s="141"/>
      <c r="W10" s="112" t="e">
        <f>#REF!</f>
        <v>#REF!</v>
      </c>
      <c r="X10" s="43"/>
      <c r="Y10" s="108" t="e">
        <f>#REF!</f>
        <v>#REF!</v>
      </c>
      <c r="Z10" s="107" t="e">
        <f>#REF!</f>
        <v>#REF!</v>
      </c>
      <c r="AA10" s="44" t="e">
        <f>#REF!</f>
        <v>#REF!</v>
      </c>
      <c r="AB10" s="44" t="e">
        <f>#REF!</f>
        <v>#REF!</v>
      </c>
      <c r="AC10" s="80" t="e">
        <f>#REF!</f>
        <v>#REF!</v>
      </c>
      <c r="AD10" s="63"/>
      <c r="AE10" s="43"/>
      <c r="AF10" s="43"/>
      <c r="AG10" s="83"/>
      <c r="AH10" s="83"/>
      <c r="AI10" s="83"/>
      <c r="AJ10" s="47"/>
      <c r="AK10" s="46"/>
      <c r="AL10" s="43"/>
      <c r="AM10" s="43"/>
      <c r="AN10" s="43"/>
      <c r="AO10" s="83"/>
      <c r="AP10" s="83"/>
      <c r="AQ10" s="83"/>
      <c r="AR10" s="47"/>
      <c r="AS10" s="49"/>
      <c r="AT10" s="32"/>
      <c r="AU10" s="42"/>
      <c r="AV10" s="45"/>
      <c r="AW10" s="48"/>
    </row>
    <row r="11" spans="1:59" s="11" customFormat="1" ht="14.25" customHeight="1" thickBot="1" x14ac:dyDescent="0.25">
      <c r="A11" s="97"/>
      <c r="B11" s="87" t="s">
        <v>63</v>
      </c>
      <c r="C11" s="87" t="s">
        <v>77</v>
      </c>
      <c r="D11" s="87" t="s">
        <v>50</v>
      </c>
      <c r="E11" s="65" t="s">
        <v>49</v>
      </c>
      <c r="F11" s="65" t="s">
        <v>61</v>
      </c>
      <c r="G11" s="65" t="s">
        <v>34</v>
      </c>
      <c r="H11" s="66" t="s">
        <v>64</v>
      </c>
      <c r="I11" s="66" t="s">
        <v>65</v>
      </c>
      <c r="J11" s="66" t="s">
        <v>66</v>
      </c>
      <c r="K11" s="66" t="s">
        <v>67</v>
      </c>
      <c r="L11" s="66" t="s">
        <v>68</v>
      </c>
      <c r="M11" s="66" t="s">
        <v>129</v>
      </c>
      <c r="N11" s="67" t="s">
        <v>32</v>
      </c>
      <c r="O11" s="68" t="s">
        <v>31</v>
      </c>
      <c r="P11" s="69" t="s">
        <v>69</v>
      </c>
      <c r="Q11" s="70" t="s">
        <v>96</v>
      </c>
      <c r="R11" s="70" t="s">
        <v>111</v>
      </c>
      <c r="S11" s="71" t="s">
        <v>30</v>
      </c>
      <c r="T11" s="71" t="s">
        <v>98</v>
      </c>
      <c r="U11" s="71" t="s">
        <v>84</v>
      </c>
      <c r="V11" s="143" t="s">
        <v>28</v>
      </c>
      <c r="W11" s="72" t="s">
        <v>88</v>
      </c>
      <c r="X11" s="73" t="s">
        <v>29</v>
      </c>
      <c r="Y11" s="144" t="s">
        <v>95</v>
      </c>
      <c r="Z11" s="144" t="s">
        <v>25</v>
      </c>
      <c r="AA11" s="72" t="s">
        <v>26</v>
      </c>
      <c r="AB11" s="72" t="s">
        <v>27</v>
      </c>
      <c r="AC11" s="81" t="s">
        <v>70</v>
      </c>
      <c r="AD11" s="79" t="s">
        <v>21</v>
      </c>
      <c r="AE11" s="66" t="s">
        <v>22</v>
      </c>
      <c r="AF11" s="66" t="s">
        <v>23</v>
      </c>
      <c r="AG11" s="84" t="s">
        <v>45</v>
      </c>
      <c r="AH11" s="84" t="s">
        <v>87</v>
      </c>
      <c r="AI11" s="66" t="s">
        <v>24</v>
      </c>
      <c r="AJ11" s="73" t="s">
        <v>94</v>
      </c>
      <c r="AK11" s="66" t="s">
        <v>101</v>
      </c>
      <c r="AL11" s="66" t="s">
        <v>102</v>
      </c>
      <c r="AM11" s="66" t="s">
        <v>71</v>
      </c>
      <c r="AN11" s="66" t="s">
        <v>72</v>
      </c>
      <c r="AO11" s="84" t="s">
        <v>73</v>
      </c>
      <c r="AP11" s="84" t="s">
        <v>74</v>
      </c>
      <c r="AQ11" s="84" t="s">
        <v>75</v>
      </c>
      <c r="AR11" s="73" t="s">
        <v>81</v>
      </c>
      <c r="AS11" s="74" t="s">
        <v>0</v>
      </c>
      <c r="AT11" s="75" t="s">
        <v>20</v>
      </c>
      <c r="AU11" s="71" t="s">
        <v>17</v>
      </c>
      <c r="AV11" s="76" t="s">
        <v>18</v>
      </c>
      <c r="AW11" s="77" t="s">
        <v>19</v>
      </c>
    </row>
    <row r="12" spans="1:59" s="12" customFormat="1" ht="23.45" customHeight="1" thickBot="1" x14ac:dyDescent="0.3">
      <c r="B12" s="101">
        <v>1</v>
      </c>
      <c r="C12" s="111"/>
      <c r="D12" s="60" t="s">
        <v>108</v>
      </c>
      <c r="E12" s="58"/>
      <c r="F12" s="58">
        <v>44</v>
      </c>
      <c r="G12" s="100" t="s">
        <v>112</v>
      </c>
      <c r="H12" s="91" t="s">
        <v>154</v>
      </c>
      <c r="I12" s="91" t="s">
        <v>155</v>
      </c>
      <c r="J12" s="241">
        <v>7.5</v>
      </c>
      <c r="K12" s="98">
        <v>7.9</v>
      </c>
      <c r="L12" s="98" t="s">
        <v>115</v>
      </c>
      <c r="M12" s="240">
        <v>400</v>
      </c>
      <c r="N12" s="91" t="s">
        <v>105</v>
      </c>
      <c r="O12" s="91"/>
      <c r="P12" s="90" t="s">
        <v>106</v>
      </c>
      <c r="Q12" s="91"/>
      <c r="R12" s="91"/>
      <c r="S12" s="99">
        <v>400</v>
      </c>
      <c r="T12" s="99">
        <v>1</v>
      </c>
      <c r="U12" s="145">
        <v>1</v>
      </c>
      <c r="V12" s="136"/>
      <c r="W12" s="131"/>
      <c r="X12" s="91"/>
      <c r="Y12" s="132">
        <v>18</v>
      </c>
      <c r="Z12" s="133">
        <v>9</v>
      </c>
      <c r="AA12" s="99"/>
      <c r="AB12" s="99"/>
      <c r="AC12" s="102"/>
      <c r="AD12" s="91"/>
      <c r="AE12" s="91"/>
      <c r="AF12" s="91"/>
      <c r="AG12" s="78"/>
      <c r="AH12" s="78"/>
      <c r="AI12" s="78"/>
      <c r="AJ12" s="78"/>
      <c r="AK12" s="90"/>
      <c r="AL12" s="100"/>
      <c r="AM12" s="147" t="s">
        <v>106</v>
      </c>
      <c r="AN12" s="91"/>
      <c r="AO12" s="91"/>
      <c r="AP12" s="91"/>
      <c r="AQ12" s="78"/>
      <c r="AR12" s="92"/>
      <c r="AS12" s="60" t="s">
        <v>157</v>
      </c>
      <c r="AT12" s="60"/>
      <c r="AU12" s="50" t="e">
        <f>IF(S12&gt;0,IF(O12="x",S12*#REF!,IF('Streckenübersicht A49'!P14="x",'Streckenübersicht A49'!T14*'Streckenübersicht A49'!$P$10,IF('Streckenübersicht A49'!Q14="x",'Streckenübersicht A49'!T14*'Streckenübersicht A49'!$Q$10))),0)+Tabelle24[[#This Row],[Forstmulcher]]*$W$10</f>
        <v>#REF!</v>
      </c>
      <c r="AV12" s="51" t="e">
        <f>AC12*$AC$10+Z12*$Z$10+AA12*$AA$10+AB12*$AB$10+Tabelle24[[#This Row],[bis 30]]*$Y$10</f>
        <v>#REF!</v>
      </c>
      <c r="AW12" s="51">
        <f>IF(OR(AD12="x",AE12="x",AF12="x",AJ12="x")=TRUE,1+#REF!/100,1)</f>
        <v>1</v>
      </c>
    </row>
    <row r="13" spans="1:59" s="12" customFormat="1" ht="23.45" customHeight="1" thickBot="1" x14ac:dyDescent="0.3">
      <c r="B13" s="60">
        <v>2</v>
      </c>
      <c r="C13" s="60"/>
      <c r="D13" s="60" t="s">
        <v>108</v>
      </c>
      <c r="E13" s="58"/>
      <c r="F13" s="58">
        <v>44</v>
      </c>
      <c r="G13" s="100" t="s">
        <v>112</v>
      </c>
      <c r="H13" s="91" t="s">
        <v>155</v>
      </c>
      <c r="I13" s="91" t="s">
        <v>156</v>
      </c>
      <c r="J13" s="98">
        <v>9.4</v>
      </c>
      <c r="K13" s="98">
        <v>9.6</v>
      </c>
      <c r="L13" s="98" t="s">
        <v>115</v>
      </c>
      <c r="M13" s="240" t="s">
        <v>131</v>
      </c>
      <c r="N13" s="91" t="s">
        <v>105</v>
      </c>
      <c r="O13" s="91"/>
      <c r="P13" s="90" t="s">
        <v>106</v>
      </c>
      <c r="Q13" s="91"/>
      <c r="R13" s="91"/>
      <c r="S13" s="99">
        <v>200</v>
      </c>
      <c r="T13" s="99">
        <v>1</v>
      </c>
      <c r="U13" s="145">
        <v>1</v>
      </c>
      <c r="V13" s="137"/>
      <c r="W13" s="127"/>
      <c r="X13" s="91"/>
      <c r="Y13" s="132">
        <v>11</v>
      </c>
      <c r="Z13" s="133">
        <v>5</v>
      </c>
      <c r="AA13" s="99"/>
      <c r="AB13" s="99"/>
      <c r="AC13" s="102"/>
      <c r="AD13" s="91" t="s">
        <v>106</v>
      </c>
      <c r="AE13" s="91"/>
      <c r="AF13" s="91"/>
      <c r="AG13" s="78"/>
      <c r="AH13" s="78"/>
      <c r="AI13" s="78"/>
      <c r="AJ13" s="78"/>
      <c r="AK13" s="90"/>
      <c r="AL13" s="100"/>
      <c r="AM13" s="147" t="s">
        <v>106</v>
      </c>
      <c r="AN13" s="91"/>
      <c r="AO13" s="91"/>
      <c r="AP13" s="91"/>
      <c r="AQ13" s="78"/>
      <c r="AR13" s="92"/>
      <c r="AS13" s="60" t="s">
        <v>157</v>
      </c>
      <c r="AT13" s="60"/>
      <c r="AU13" s="52" t="e">
        <f>IF(S13&gt;0,IF(O13="x",S13*#REF!,IF('Streckenübersicht A49'!P15="x",'Streckenübersicht A49'!T15*'Streckenübersicht A49'!$P$10,IF('Streckenübersicht A49'!Q15="x",'Streckenübersicht A49'!T15*'Streckenübersicht A49'!$Q$10))),0)+Tabelle24[[#This Row],[Forstmulcher]]*$W$10</f>
        <v>#REF!</v>
      </c>
      <c r="AV13" s="53" t="e">
        <f>AC13*$AC$10+Z13*$Z$10+AA13*$AA$10+AB13*$AB$10+Tabelle24[[#This Row],[bis 30]]*$Y$10</f>
        <v>#REF!</v>
      </c>
      <c r="AW13" s="53" t="e">
        <f>IF(OR(AD13="x",AE13="x",AF13="x",AJ13="x")=TRUE,1+#REF!/100,1)</f>
        <v>#REF!</v>
      </c>
    </row>
    <row r="14" spans="1:59" s="12" customFormat="1" ht="23.45" customHeight="1" thickBot="1" x14ac:dyDescent="0.3">
      <c r="B14" s="60">
        <v>3</v>
      </c>
      <c r="C14" s="60"/>
      <c r="D14" s="60" t="s">
        <v>108</v>
      </c>
      <c r="E14" s="58"/>
      <c r="F14" s="58">
        <v>44</v>
      </c>
      <c r="G14" s="100" t="s">
        <v>112</v>
      </c>
      <c r="H14" s="91" t="s">
        <v>155</v>
      </c>
      <c r="I14" s="91" t="s">
        <v>156</v>
      </c>
      <c r="J14" s="98">
        <v>12.4</v>
      </c>
      <c r="K14" s="98">
        <v>12.9</v>
      </c>
      <c r="L14" s="98" t="s">
        <v>115</v>
      </c>
      <c r="M14" s="240" t="s">
        <v>132</v>
      </c>
      <c r="N14" s="91" t="s">
        <v>105</v>
      </c>
      <c r="O14" s="91"/>
      <c r="P14" s="90" t="s">
        <v>106</v>
      </c>
      <c r="Q14" s="91"/>
      <c r="R14" s="91"/>
      <c r="S14" s="99">
        <v>500</v>
      </c>
      <c r="T14" s="99">
        <v>1</v>
      </c>
      <c r="U14" s="145">
        <v>1</v>
      </c>
      <c r="V14" s="137"/>
      <c r="W14" s="127"/>
      <c r="X14" s="91"/>
      <c r="Y14" s="132">
        <v>23</v>
      </c>
      <c r="Z14" s="133">
        <v>10</v>
      </c>
      <c r="AA14" s="99">
        <v>2</v>
      </c>
      <c r="AB14" s="99"/>
      <c r="AC14" s="102"/>
      <c r="AD14" s="91" t="s">
        <v>106</v>
      </c>
      <c r="AE14" s="91"/>
      <c r="AF14" s="91"/>
      <c r="AG14" s="78"/>
      <c r="AH14" s="78"/>
      <c r="AI14" s="78"/>
      <c r="AJ14" s="78"/>
      <c r="AK14" s="90"/>
      <c r="AL14" s="100"/>
      <c r="AM14" s="147" t="s">
        <v>106</v>
      </c>
      <c r="AN14" s="91"/>
      <c r="AO14" s="91"/>
      <c r="AP14" s="91"/>
      <c r="AQ14" s="78"/>
      <c r="AR14" s="92"/>
      <c r="AS14" s="60" t="s">
        <v>157</v>
      </c>
      <c r="AT14" s="60"/>
      <c r="AU14" s="142" t="e">
        <f>IF(S14&gt;0,IF(O14="x",S14*#REF!,IF('Streckenübersicht A49'!P16="x",'Streckenübersicht A49'!T16*'Streckenübersicht A49'!$P$10,IF('Streckenübersicht A49'!Q16="x",'Streckenübersicht A49'!T16*'Streckenübersicht A49'!$Q$10))),0)+Tabelle24[[#This Row],[Forstmulcher]]*$W$10</f>
        <v>#REF!</v>
      </c>
      <c r="AV14" s="25" t="e">
        <f>AC14*$AC$10+Z14*$Z$10+AA14*$AA$10+AB14*$AB$10+Tabelle24[[#This Row],[bis 30]]*$Y$10</f>
        <v>#REF!</v>
      </c>
      <c r="AW14" s="25" t="e">
        <f>IF(OR(AD14="x",AE14="x",AF14="x",AJ14="x")=TRUE,1+#REF!/100,1)</f>
        <v>#REF!</v>
      </c>
    </row>
    <row r="15" spans="1:59" s="12" customFormat="1" ht="23.45" customHeight="1" thickBot="1" x14ac:dyDescent="0.3">
      <c r="B15" s="60">
        <v>4</v>
      </c>
      <c r="C15" s="60"/>
      <c r="D15" s="60" t="s">
        <v>108</v>
      </c>
      <c r="E15" s="58"/>
      <c r="F15" s="58">
        <v>44</v>
      </c>
      <c r="G15" s="100" t="s">
        <v>112</v>
      </c>
      <c r="H15" s="91" t="s">
        <v>155</v>
      </c>
      <c r="I15" s="91" t="s">
        <v>156</v>
      </c>
      <c r="J15" s="98">
        <v>14.15</v>
      </c>
      <c r="K15" s="98">
        <v>15</v>
      </c>
      <c r="L15" s="98" t="s">
        <v>115</v>
      </c>
      <c r="M15" s="240" t="s">
        <v>133</v>
      </c>
      <c r="N15" s="91" t="s">
        <v>105</v>
      </c>
      <c r="O15" s="91"/>
      <c r="P15" s="90" t="s">
        <v>106</v>
      </c>
      <c r="Q15" s="91"/>
      <c r="R15" s="91"/>
      <c r="S15" s="99">
        <v>850</v>
      </c>
      <c r="T15" s="99">
        <v>1</v>
      </c>
      <c r="U15" s="145">
        <v>1</v>
      </c>
      <c r="V15" s="137"/>
      <c r="W15" s="127"/>
      <c r="X15" s="91"/>
      <c r="Y15" s="132">
        <v>7</v>
      </c>
      <c r="Z15" s="133">
        <v>3</v>
      </c>
      <c r="AA15" s="99"/>
      <c r="AB15" s="99"/>
      <c r="AC15" s="102"/>
      <c r="AD15" s="91"/>
      <c r="AE15" s="91"/>
      <c r="AF15" s="91"/>
      <c r="AG15" s="78"/>
      <c r="AH15" s="78"/>
      <c r="AI15" s="78"/>
      <c r="AJ15" s="78" t="s">
        <v>106</v>
      </c>
      <c r="AK15" s="90"/>
      <c r="AL15" s="100"/>
      <c r="AM15" s="147" t="s">
        <v>106</v>
      </c>
      <c r="AN15" s="91"/>
      <c r="AO15" s="91"/>
      <c r="AP15" s="91"/>
      <c r="AQ15" s="78"/>
      <c r="AR15" s="92"/>
      <c r="AS15" s="60" t="s">
        <v>157</v>
      </c>
      <c r="AT15" s="60"/>
      <c r="AU15" s="88" t="e">
        <f>IF(S15&gt;0,IF(O15="x",S15*#REF!,IF('Streckenübersicht A49'!P17="x",'Streckenübersicht A49'!T17*'Streckenübersicht A49'!$P$10,IF('Streckenübersicht A49'!Q17="x",'Streckenübersicht A49'!T17*'Streckenübersicht A49'!$Q$10))),0)+Tabelle24[[#This Row],[Forstmulcher]]*$W$10</f>
        <v>#REF!</v>
      </c>
      <c r="AV15" s="89" t="e">
        <f>AC15*$AC$10+Z15*$Z$10+AA15*$AA$10+AB15*$AB$10+Tabelle24[[#This Row],[bis 30]]*$Y$10</f>
        <v>#REF!</v>
      </c>
      <c r="AW15" s="25" t="e">
        <f>IF(OR(AD15="x",AE15="x",AF15="x",AJ15="x")=TRUE,1+#REF!/100,1)</f>
        <v>#REF!</v>
      </c>
    </row>
    <row r="16" spans="1:59" s="12" customFormat="1" ht="23.45" customHeight="1" thickBot="1" x14ac:dyDescent="0.3">
      <c r="B16" s="60">
        <v>5</v>
      </c>
      <c r="C16" s="60"/>
      <c r="D16" s="60" t="s">
        <v>108</v>
      </c>
      <c r="E16" s="58"/>
      <c r="F16" s="58">
        <v>44</v>
      </c>
      <c r="G16" s="100" t="s">
        <v>112</v>
      </c>
      <c r="H16" s="91" t="s">
        <v>155</v>
      </c>
      <c r="I16" s="91" t="s">
        <v>156</v>
      </c>
      <c r="J16" s="98">
        <v>17.75</v>
      </c>
      <c r="K16" s="98">
        <v>18.100000000000001</v>
      </c>
      <c r="L16" s="98" t="s">
        <v>115</v>
      </c>
      <c r="M16" s="240" t="s">
        <v>134</v>
      </c>
      <c r="N16" s="91" t="s">
        <v>105</v>
      </c>
      <c r="O16" s="91"/>
      <c r="P16" s="90" t="s">
        <v>106</v>
      </c>
      <c r="Q16" s="91"/>
      <c r="R16" s="91"/>
      <c r="S16" s="99">
        <v>350</v>
      </c>
      <c r="T16" s="99">
        <v>1</v>
      </c>
      <c r="U16" s="145">
        <v>1</v>
      </c>
      <c r="V16" s="137"/>
      <c r="W16" s="127"/>
      <c r="X16" s="91"/>
      <c r="Y16" s="132">
        <v>20</v>
      </c>
      <c r="Z16" s="133">
        <v>13</v>
      </c>
      <c r="AA16" s="99"/>
      <c r="AB16" s="99"/>
      <c r="AC16" s="102"/>
      <c r="AD16" s="91"/>
      <c r="AE16" s="91"/>
      <c r="AF16" s="91"/>
      <c r="AG16" s="78"/>
      <c r="AH16" s="78"/>
      <c r="AI16" s="78"/>
      <c r="AJ16" s="78"/>
      <c r="AK16" s="90"/>
      <c r="AL16" s="100" t="s">
        <v>106</v>
      </c>
      <c r="AM16" s="147" t="s">
        <v>106</v>
      </c>
      <c r="AN16" s="91"/>
      <c r="AO16" s="91"/>
      <c r="AP16" s="91"/>
      <c r="AQ16" s="78"/>
      <c r="AR16" s="92"/>
      <c r="AS16" s="60" t="s">
        <v>157</v>
      </c>
      <c r="AT16" s="60"/>
      <c r="AU16" s="52" t="e">
        <f>IF(S16&gt;0,IF(O16="x",S16*#REF!,IF('Streckenübersicht A49'!P18="x",'Streckenübersicht A49'!T18*'Streckenübersicht A49'!$P$10,IF('Streckenübersicht A49'!Q18="x",'Streckenübersicht A49'!T18*'Streckenübersicht A49'!$Q$10))),0)+Tabelle24[[#This Row],[Forstmulcher]]*$W$10</f>
        <v>#REF!</v>
      </c>
      <c r="AV16" s="53" t="e">
        <f>AC16*$AC$10+Z16*$Z$10+AA16*$AA$10+AB16*$AB$10+Tabelle24[[#This Row],[bis 30]]*$Y$10</f>
        <v>#REF!</v>
      </c>
      <c r="AW16" s="53">
        <f>IF(OR(AD16="x",AE16="x",AF16="x",AJ16="x")=TRUE,1+#REF!/100,1)</f>
        <v>1</v>
      </c>
    </row>
    <row r="17" spans="2:59" s="12" customFormat="1" ht="23.45" customHeight="1" thickBot="1" x14ac:dyDescent="0.3">
      <c r="B17" s="60">
        <v>6</v>
      </c>
      <c r="C17" s="60"/>
      <c r="D17" s="60" t="s">
        <v>108</v>
      </c>
      <c r="E17" s="58"/>
      <c r="F17" s="58">
        <v>44</v>
      </c>
      <c r="G17" s="100" t="s">
        <v>112</v>
      </c>
      <c r="H17" s="91" t="s">
        <v>156</v>
      </c>
      <c r="I17" s="91" t="s">
        <v>158</v>
      </c>
      <c r="J17" s="98">
        <v>23.75</v>
      </c>
      <c r="K17" s="98">
        <v>25</v>
      </c>
      <c r="L17" s="98" t="s">
        <v>115</v>
      </c>
      <c r="M17" s="240" t="s">
        <v>135</v>
      </c>
      <c r="N17" s="91" t="s">
        <v>105</v>
      </c>
      <c r="O17" s="91"/>
      <c r="P17" s="90" t="s">
        <v>106</v>
      </c>
      <c r="Q17" s="91"/>
      <c r="R17" s="91"/>
      <c r="S17" s="99">
        <v>1250</v>
      </c>
      <c r="T17" s="99">
        <v>1</v>
      </c>
      <c r="U17" s="145">
        <v>1</v>
      </c>
      <c r="V17" s="137"/>
      <c r="W17" s="127"/>
      <c r="X17" s="91"/>
      <c r="Y17" s="132">
        <v>107</v>
      </c>
      <c r="Z17" s="133">
        <v>17</v>
      </c>
      <c r="AA17" s="99"/>
      <c r="AB17" s="99"/>
      <c r="AC17" s="102"/>
      <c r="AD17" s="91" t="s">
        <v>106</v>
      </c>
      <c r="AE17" s="91"/>
      <c r="AF17" s="91"/>
      <c r="AG17" s="78"/>
      <c r="AH17" s="78"/>
      <c r="AI17" s="78"/>
      <c r="AJ17" s="78"/>
      <c r="AK17" s="90"/>
      <c r="AL17" s="100" t="s">
        <v>106</v>
      </c>
      <c r="AM17" s="147" t="s">
        <v>106</v>
      </c>
      <c r="AN17" s="91"/>
      <c r="AO17" s="91"/>
      <c r="AP17" s="91"/>
      <c r="AQ17" s="78"/>
      <c r="AR17" s="92"/>
      <c r="AS17" s="60" t="s">
        <v>157</v>
      </c>
      <c r="AT17" s="60"/>
      <c r="AU17" s="142" t="e">
        <f>IF(S17&gt;0,IF(O17="x",S17*#REF!,IF('Streckenübersicht A49'!P19="x",'Streckenübersicht A49'!T19*'Streckenübersicht A49'!$P$10,IF('Streckenübersicht A49'!Q19="x",'Streckenübersicht A49'!T19*'Streckenübersicht A49'!$Q$10))),0)+Tabelle24[[#This Row],[Forstmulcher]]*$W$10</f>
        <v>#REF!</v>
      </c>
      <c r="AV17" s="25" t="e">
        <f>AC17*$AC$10+Z17*$Z$10+AA17*$AA$10+AB17*$AB$10+Tabelle24[[#This Row],[bis 30]]*$Y$10</f>
        <v>#REF!</v>
      </c>
      <c r="AW17" s="25" t="e">
        <f>IF(OR(AD17="x",AE17="x",AF17="x",AJ17="x")=TRUE,1+#REF!/100,1)</f>
        <v>#REF!</v>
      </c>
    </row>
    <row r="18" spans="2:59" s="12" customFormat="1" ht="23.45" customHeight="1" thickBot="1" x14ac:dyDescent="0.3">
      <c r="B18" s="60">
        <v>7</v>
      </c>
      <c r="C18" s="60"/>
      <c r="D18" s="60" t="s">
        <v>108</v>
      </c>
      <c r="E18" s="58"/>
      <c r="F18" s="58">
        <v>44</v>
      </c>
      <c r="G18" s="100" t="s">
        <v>112</v>
      </c>
      <c r="H18" s="91" t="s">
        <v>156</v>
      </c>
      <c r="I18" s="91" t="s">
        <v>158</v>
      </c>
      <c r="J18" s="98">
        <v>26.2</v>
      </c>
      <c r="K18" s="98">
        <v>26.4</v>
      </c>
      <c r="L18" s="98" t="s">
        <v>115</v>
      </c>
      <c r="M18" s="240" t="s">
        <v>131</v>
      </c>
      <c r="N18" s="91" t="s">
        <v>105</v>
      </c>
      <c r="O18" s="91"/>
      <c r="P18" s="90"/>
      <c r="Q18" s="91"/>
      <c r="R18" s="91"/>
      <c r="S18" s="99">
        <v>200</v>
      </c>
      <c r="T18" s="99">
        <v>1</v>
      </c>
      <c r="U18" s="145"/>
      <c r="V18" s="137"/>
      <c r="W18" s="127"/>
      <c r="X18" s="91"/>
      <c r="Y18" s="132">
        <v>30</v>
      </c>
      <c r="Z18" s="133">
        <v>1</v>
      </c>
      <c r="AA18" s="99"/>
      <c r="AB18" s="99"/>
      <c r="AC18" s="102"/>
      <c r="AD18" s="91" t="s">
        <v>106</v>
      </c>
      <c r="AE18" s="91"/>
      <c r="AF18" s="91"/>
      <c r="AG18" s="78"/>
      <c r="AH18" s="78"/>
      <c r="AI18" s="78"/>
      <c r="AJ18" s="78"/>
      <c r="AK18" s="90"/>
      <c r="AL18" s="100" t="s">
        <v>106</v>
      </c>
      <c r="AM18" s="147" t="s">
        <v>106</v>
      </c>
      <c r="AN18" s="91"/>
      <c r="AO18" s="91"/>
      <c r="AP18" s="91"/>
      <c r="AQ18" s="78"/>
      <c r="AR18" s="92"/>
      <c r="AS18" s="60" t="s">
        <v>162</v>
      </c>
      <c r="AT18" s="60" t="s">
        <v>123</v>
      </c>
      <c r="AU18" s="109" t="e">
        <f>IF(S18&gt;0,IF(O18="x",S18*#REF!,IF('Streckenübersicht A49'!P20="x",'Streckenübersicht A49'!T20*'Streckenübersicht A49'!$P$10,IF('Streckenübersicht A49'!Q20="x",'Streckenübersicht A49'!T20*'Streckenübersicht A49'!$Q$10))),0)+Tabelle24[[#This Row],[Forstmulcher]]*$W$10</f>
        <v>#REF!</v>
      </c>
      <c r="AV18" s="110" t="e">
        <f>AC18*$AC$10+Z18*$Z$10+AA18*$AA$10+AB18*$AB$10+Tabelle24[[#This Row],[bis 30]]*$Y$10</f>
        <v>#REF!</v>
      </c>
      <c r="AW18" s="110" t="e">
        <f>IF(OR(AD18="x",AE18="x",AF18="x",AJ18="x")=TRUE,1+#REF!/100,1)</f>
        <v>#REF!</v>
      </c>
    </row>
    <row r="19" spans="2:59" s="12" customFormat="1" ht="23.45" customHeight="1" thickBot="1" x14ac:dyDescent="0.3">
      <c r="B19" s="60">
        <v>8</v>
      </c>
      <c r="C19" s="60"/>
      <c r="D19" s="60" t="s">
        <v>108</v>
      </c>
      <c r="E19" s="58"/>
      <c r="F19" s="58">
        <v>44</v>
      </c>
      <c r="G19" s="100" t="s">
        <v>112</v>
      </c>
      <c r="H19" s="91" t="s">
        <v>156</v>
      </c>
      <c r="I19" s="91" t="s">
        <v>158</v>
      </c>
      <c r="J19" s="98">
        <v>27</v>
      </c>
      <c r="K19" s="98">
        <v>27.1</v>
      </c>
      <c r="L19" s="98" t="s">
        <v>115</v>
      </c>
      <c r="M19" s="240" t="s">
        <v>136</v>
      </c>
      <c r="N19" s="91" t="s">
        <v>105</v>
      </c>
      <c r="O19" s="91"/>
      <c r="P19" s="90" t="s">
        <v>106</v>
      </c>
      <c r="Q19" s="91" t="s">
        <v>106</v>
      </c>
      <c r="R19" s="91" t="s">
        <v>141</v>
      </c>
      <c r="S19" s="99">
        <v>100</v>
      </c>
      <c r="T19" s="99">
        <v>1</v>
      </c>
      <c r="U19" s="145">
        <v>1</v>
      </c>
      <c r="V19" s="137"/>
      <c r="W19" s="127"/>
      <c r="X19" s="91"/>
      <c r="Y19" s="132">
        <v>17</v>
      </c>
      <c r="Z19" s="133">
        <v>4</v>
      </c>
      <c r="AA19" s="99"/>
      <c r="AB19" s="99"/>
      <c r="AC19" s="102"/>
      <c r="AD19" s="91" t="s">
        <v>106</v>
      </c>
      <c r="AE19" s="91"/>
      <c r="AF19" s="91"/>
      <c r="AG19" s="78"/>
      <c r="AH19" s="78"/>
      <c r="AI19" s="78"/>
      <c r="AJ19" s="78"/>
      <c r="AK19" s="90"/>
      <c r="AL19" s="100" t="s">
        <v>106</v>
      </c>
      <c r="AM19" s="147" t="s">
        <v>106</v>
      </c>
      <c r="AN19" s="91"/>
      <c r="AO19" s="91"/>
      <c r="AP19" s="91"/>
      <c r="AQ19" s="78"/>
      <c r="AR19" s="92"/>
      <c r="AS19" s="60" t="s">
        <v>162</v>
      </c>
      <c r="AT19" s="135" t="s">
        <v>124</v>
      </c>
      <c r="AU19" s="142" t="e">
        <f>IF(S19&gt;0,IF(O19="x",S19*#REF!,IF('Streckenübersicht A49'!P21="x",'Streckenübersicht A49'!T21*'Streckenübersicht A49'!$P$10,IF('Streckenübersicht A49'!Q21="x",'Streckenübersicht A49'!T21*'Streckenübersicht A49'!$Q$10))),0)+Tabelle24[[#This Row],[Forstmulcher]]*$W$10</f>
        <v>#REF!</v>
      </c>
      <c r="AV19" s="25" t="e">
        <f>AC19*$AC$10+Z19*$Z$10+AA19*$AA$10+AB19*$AB$10+Tabelle24[[#This Row],[bis 30]]*$Y$10</f>
        <v>#REF!</v>
      </c>
      <c r="AW19" s="25" t="e">
        <f>IF(OR(AD19="x",AE19="x",AF19="x",AJ19="x")=TRUE,1+#REF!/100,1)</f>
        <v>#REF!</v>
      </c>
    </row>
    <row r="20" spans="2:59" s="12" customFormat="1" ht="23.45" customHeight="1" thickBot="1" x14ac:dyDescent="0.3">
      <c r="B20" s="60">
        <v>9</v>
      </c>
      <c r="C20" s="60"/>
      <c r="D20" s="60" t="s">
        <v>108</v>
      </c>
      <c r="E20" s="58"/>
      <c r="F20" s="58">
        <v>44</v>
      </c>
      <c r="G20" s="100" t="s">
        <v>112</v>
      </c>
      <c r="H20" s="91" t="s">
        <v>156</v>
      </c>
      <c r="I20" s="91" t="s">
        <v>158</v>
      </c>
      <c r="J20" s="241">
        <v>28.8</v>
      </c>
      <c r="K20" s="241">
        <v>29.5</v>
      </c>
      <c r="L20" s="98" t="s">
        <v>115</v>
      </c>
      <c r="M20" s="240" t="s">
        <v>137</v>
      </c>
      <c r="N20" s="91" t="s">
        <v>105</v>
      </c>
      <c r="O20" s="91"/>
      <c r="P20" s="90" t="s">
        <v>106</v>
      </c>
      <c r="Q20" s="91" t="s">
        <v>106</v>
      </c>
      <c r="R20" s="91" t="s">
        <v>141</v>
      </c>
      <c r="S20" s="99">
        <v>700</v>
      </c>
      <c r="T20" s="99">
        <v>1</v>
      </c>
      <c r="U20" s="145">
        <v>1</v>
      </c>
      <c r="V20" s="137"/>
      <c r="W20" s="127"/>
      <c r="X20" s="99"/>
      <c r="Y20" s="132">
        <v>44</v>
      </c>
      <c r="Z20" s="133">
        <v>3</v>
      </c>
      <c r="AA20" s="99"/>
      <c r="AB20" s="99"/>
      <c r="AC20" s="102"/>
      <c r="AD20" s="91" t="s">
        <v>106</v>
      </c>
      <c r="AE20" s="91"/>
      <c r="AF20" s="91"/>
      <c r="AG20" s="78"/>
      <c r="AH20" s="78"/>
      <c r="AI20" s="78"/>
      <c r="AJ20" s="78"/>
      <c r="AK20" s="90"/>
      <c r="AL20" s="100" t="s">
        <v>106</v>
      </c>
      <c r="AM20" s="147" t="s">
        <v>106</v>
      </c>
      <c r="AN20" s="91"/>
      <c r="AO20" s="91"/>
      <c r="AP20" s="91"/>
      <c r="AQ20" s="78"/>
      <c r="AR20" s="92"/>
      <c r="AS20" s="60" t="s">
        <v>157</v>
      </c>
      <c r="AT20" s="60"/>
      <c r="AU20" s="142" t="e">
        <f>IF(S20&gt;0,IF(O20="x",S20*#REF!,IF('Streckenübersicht A49'!P22="x",'Streckenübersicht A49'!T22*'Streckenübersicht A49'!$P$10,IF('Streckenübersicht A49'!Q22="x",'Streckenübersicht A49'!T22*'Streckenübersicht A49'!$Q$10))),0)+Tabelle24[[#This Row],[Forstmulcher]]*$W$10</f>
        <v>#REF!</v>
      </c>
      <c r="AV20" s="25" t="e">
        <f>AC20*$AC$10+Z20*$Z$10+AA20*$AA$10+AB20*$AB$10+Tabelle24[[#This Row],[bis 30]]*$Y$10</f>
        <v>#REF!</v>
      </c>
      <c r="AW20" s="25" t="e">
        <f>IF(OR(AD20="x",AE20="x",AF20="x",AJ20="x")=TRUE,1+#REF!/100,1)</f>
        <v>#REF!</v>
      </c>
    </row>
    <row r="21" spans="2:59" s="12" customFormat="1" ht="23.45" customHeight="1" thickBot="1" x14ac:dyDescent="0.3">
      <c r="B21" s="60">
        <v>10</v>
      </c>
      <c r="C21" s="60"/>
      <c r="D21" s="60" t="s">
        <v>108</v>
      </c>
      <c r="E21" s="58"/>
      <c r="F21" s="58">
        <v>44</v>
      </c>
      <c r="G21" s="100" t="s">
        <v>112</v>
      </c>
      <c r="H21" s="91" t="s">
        <v>156</v>
      </c>
      <c r="I21" s="91" t="s">
        <v>158</v>
      </c>
      <c r="J21" s="241">
        <v>30.9</v>
      </c>
      <c r="K21" s="241">
        <v>31.45</v>
      </c>
      <c r="L21" s="98" t="s">
        <v>115</v>
      </c>
      <c r="M21" s="240" t="s">
        <v>138</v>
      </c>
      <c r="N21" s="91" t="s">
        <v>105</v>
      </c>
      <c r="O21" s="91"/>
      <c r="P21" s="90" t="s">
        <v>106</v>
      </c>
      <c r="Q21" s="91" t="s">
        <v>106</v>
      </c>
      <c r="R21" s="91" t="s">
        <v>141</v>
      </c>
      <c r="S21" s="99">
        <v>550</v>
      </c>
      <c r="T21" s="99">
        <v>1</v>
      </c>
      <c r="U21" s="145">
        <v>1</v>
      </c>
      <c r="V21" s="137"/>
      <c r="W21" s="127"/>
      <c r="X21" s="99"/>
      <c r="Y21" s="132">
        <v>79</v>
      </c>
      <c r="Z21" s="133">
        <v>12</v>
      </c>
      <c r="AA21" s="99"/>
      <c r="AB21" s="99"/>
      <c r="AC21" s="102"/>
      <c r="AD21" s="91" t="s">
        <v>106</v>
      </c>
      <c r="AE21" s="91"/>
      <c r="AF21" s="91"/>
      <c r="AG21" s="78"/>
      <c r="AH21" s="78"/>
      <c r="AI21" s="78"/>
      <c r="AJ21" s="78"/>
      <c r="AK21" s="90"/>
      <c r="AL21" s="100" t="s">
        <v>106</v>
      </c>
      <c r="AM21" s="147" t="s">
        <v>106</v>
      </c>
      <c r="AN21" s="91"/>
      <c r="AO21" s="91"/>
      <c r="AP21" s="91"/>
      <c r="AQ21" s="78"/>
      <c r="AR21" s="92"/>
      <c r="AS21" s="60" t="s">
        <v>157</v>
      </c>
      <c r="AT21" s="60"/>
      <c r="AU21" s="142" t="e">
        <f>IF(S21&gt;0,IF(O21="x",S21*#REF!,IF('Streckenübersicht A49'!P23="x",'Streckenübersicht A49'!T23*'Streckenübersicht A49'!$P$10,IF('Streckenübersicht A49'!Q23="x",'Streckenübersicht A49'!T23*'Streckenübersicht A49'!$Q$10))),0)+Tabelle24[[#This Row],[Forstmulcher]]*$W$10</f>
        <v>#REF!</v>
      </c>
      <c r="AV21" s="25" t="e">
        <f>AC21*$AC$10+Z21*$Z$10+AA21*$AA$10+AB21*$AB$10+Tabelle24[[#This Row],[bis 30]]*$Y$10</f>
        <v>#REF!</v>
      </c>
      <c r="AW21" s="25" t="e">
        <f>IF(OR(AD21="x",AE21="x",AF21="x",AJ21="x")=TRUE,1+#REF!/100,1)</f>
        <v>#REF!</v>
      </c>
    </row>
    <row r="22" spans="2:59" s="12" customFormat="1" ht="23.45" customHeight="1" thickBot="1" x14ac:dyDescent="0.3">
      <c r="B22" s="176">
        <v>11</v>
      </c>
      <c r="C22" s="176"/>
      <c r="D22" s="60" t="s">
        <v>108</v>
      </c>
      <c r="E22" s="177"/>
      <c r="F22" s="58">
        <v>44</v>
      </c>
      <c r="G22" s="100" t="s">
        <v>161</v>
      </c>
      <c r="H22" s="91" t="s">
        <v>159</v>
      </c>
      <c r="I22" s="91" t="s">
        <v>160</v>
      </c>
      <c r="J22" s="241">
        <v>44.5</v>
      </c>
      <c r="K22" s="241">
        <v>45.15</v>
      </c>
      <c r="L22" s="98" t="s">
        <v>115</v>
      </c>
      <c r="M22" s="240" t="s">
        <v>139</v>
      </c>
      <c r="N22" s="91" t="s">
        <v>105</v>
      </c>
      <c r="O22" s="178"/>
      <c r="P22" s="90" t="s">
        <v>106</v>
      </c>
      <c r="Q22" s="91" t="s">
        <v>106</v>
      </c>
      <c r="R22" s="91" t="s">
        <v>141</v>
      </c>
      <c r="S22" s="181">
        <v>650</v>
      </c>
      <c r="T22" s="99">
        <v>1</v>
      </c>
      <c r="U22" s="145">
        <v>1</v>
      </c>
      <c r="V22" s="183"/>
      <c r="W22" s="184"/>
      <c r="X22" s="181"/>
      <c r="Y22" s="132">
        <v>14</v>
      </c>
      <c r="Z22" s="133">
        <v>6</v>
      </c>
      <c r="AA22" s="181"/>
      <c r="AB22" s="181"/>
      <c r="AC22" s="186"/>
      <c r="AD22" s="178" t="s">
        <v>106</v>
      </c>
      <c r="AE22" s="178"/>
      <c r="AF22" s="178"/>
      <c r="AG22" s="187"/>
      <c r="AH22" s="187"/>
      <c r="AI22" s="187"/>
      <c r="AJ22" s="78"/>
      <c r="AK22" s="180"/>
      <c r="AL22" s="100" t="s">
        <v>106</v>
      </c>
      <c r="AM22" s="147" t="s">
        <v>106</v>
      </c>
      <c r="AN22" s="178"/>
      <c r="AO22" s="178"/>
      <c r="AP22" s="178"/>
      <c r="AQ22" s="187"/>
      <c r="AR22" s="188"/>
      <c r="AS22" s="60" t="s">
        <v>157</v>
      </c>
      <c r="AT22" s="60"/>
      <c r="AU22" s="190" t="e">
        <f>IF(S22&gt;0,IF(O22="x",S22*#REF!,IF('Streckenübersicht A49'!P24="x",'Streckenübersicht A49'!T24*'Streckenübersicht A49'!$P$10,IF('Streckenübersicht A49'!Q24="x",'Streckenübersicht A49'!T24*'Streckenübersicht A49'!$Q$10))),0)+Tabelle24[[#This Row],[Forstmulcher]]*$W$10</f>
        <v>#REF!</v>
      </c>
      <c r="AV22" s="191" t="e">
        <f>AC22*$AC$10+Z22*$Z$10+AA22*$AA$10+AB22*$AB$10+Tabelle24[[#This Row],[bis 30]]*$Y$10</f>
        <v>#REF!</v>
      </c>
      <c r="AW22" s="191" t="e">
        <f>IF(OR(AD22="x",AE22="x",AF22="x",AJ22="x")=TRUE,1+#REF!/100,1)</f>
        <v>#REF!</v>
      </c>
    </row>
    <row r="23" spans="2:59" s="12" customFormat="1" ht="23.45" customHeight="1" thickBot="1" x14ac:dyDescent="0.3">
      <c r="B23" s="60">
        <v>12</v>
      </c>
      <c r="C23" s="60"/>
      <c r="D23" s="60" t="s">
        <v>108</v>
      </c>
      <c r="E23" s="58"/>
      <c r="F23" s="58">
        <v>44</v>
      </c>
      <c r="G23" s="100" t="s">
        <v>161</v>
      </c>
      <c r="H23" s="91" t="s">
        <v>125</v>
      </c>
      <c r="I23" s="91"/>
      <c r="J23" s="98">
        <v>48.5</v>
      </c>
      <c r="K23" s="98"/>
      <c r="L23" s="98" t="s">
        <v>115</v>
      </c>
      <c r="M23" s="240" t="s">
        <v>140</v>
      </c>
      <c r="N23" s="91" t="s">
        <v>105</v>
      </c>
      <c r="O23" s="91"/>
      <c r="P23" s="90" t="s">
        <v>106</v>
      </c>
      <c r="Q23" s="91"/>
      <c r="R23" s="91" t="s">
        <v>141</v>
      </c>
      <c r="S23" s="99">
        <v>1800</v>
      </c>
      <c r="T23" s="99">
        <v>1</v>
      </c>
      <c r="U23" s="145">
        <v>2</v>
      </c>
      <c r="V23" s="137"/>
      <c r="W23" s="127"/>
      <c r="X23" s="99"/>
      <c r="Y23" s="132">
        <v>40</v>
      </c>
      <c r="Z23" s="133">
        <v>15</v>
      </c>
      <c r="AA23" s="99"/>
      <c r="AB23" s="99"/>
      <c r="AC23" s="102"/>
      <c r="AD23" s="91"/>
      <c r="AE23" s="91"/>
      <c r="AF23" s="91"/>
      <c r="AG23" s="78"/>
      <c r="AH23" s="78"/>
      <c r="AI23" s="78"/>
      <c r="AJ23" s="78"/>
      <c r="AK23" s="90"/>
      <c r="AL23" s="100"/>
      <c r="AM23" s="147" t="s">
        <v>106</v>
      </c>
      <c r="AN23" s="91"/>
      <c r="AO23" s="91"/>
      <c r="AP23" s="91"/>
      <c r="AQ23" s="78"/>
      <c r="AR23" s="92"/>
      <c r="AS23" s="60" t="s">
        <v>162</v>
      </c>
      <c r="AT23" s="60" t="s">
        <v>126</v>
      </c>
      <c r="AU23" s="142" t="e">
        <f>IF(S23&gt;0,IF(O23="x",S23*#REF!,IF('Streckenübersicht A49'!P26="x",'Streckenübersicht A49'!T26*'Streckenübersicht A49'!$P$10,IF('Streckenübersicht A49'!Q26="x",'Streckenübersicht A49'!T26*'Streckenübersicht A49'!$Q$10))),0)+Tabelle24[[#This Row],[Forstmulcher]]*$W$10</f>
        <v>#REF!</v>
      </c>
      <c r="AV23" s="25" t="e">
        <f>AC23*$AC$10+Z23*$Z$10+AA23*$AA$10+AB23*$AB$10+Tabelle24[[#This Row],[bis 30]]*$Y$10</f>
        <v>#REF!</v>
      </c>
      <c r="AW23" s="25">
        <f>IF(OR(AD23="x",AE23="x",AF23="x",AJ23="x")=TRUE,1+#REF!/100,1)</f>
        <v>1</v>
      </c>
    </row>
    <row r="24" spans="2:59" s="12" customFormat="1" ht="23.45" customHeight="1" thickBot="1" x14ac:dyDescent="0.3">
      <c r="B24" s="176">
        <v>13</v>
      </c>
      <c r="C24" s="176"/>
      <c r="D24" s="176" t="s">
        <v>108</v>
      </c>
      <c r="E24" s="177"/>
      <c r="F24" s="58">
        <v>44</v>
      </c>
      <c r="G24" s="100" t="s">
        <v>161</v>
      </c>
      <c r="H24" s="91" t="s">
        <v>160</v>
      </c>
      <c r="I24" s="91" t="s">
        <v>159</v>
      </c>
      <c r="J24" s="98">
        <v>47.15</v>
      </c>
      <c r="K24" s="98">
        <v>47</v>
      </c>
      <c r="L24" s="98" t="s">
        <v>112</v>
      </c>
      <c r="M24" s="240" t="s">
        <v>142</v>
      </c>
      <c r="N24" s="91" t="s">
        <v>105</v>
      </c>
      <c r="O24" s="178"/>
      <c r="P24" s="90" t="s">
        <v>106</v>
      </c>
      <c r="Q24" s="91" t="s">
        <v>106</v>
      </c>
      <c r="R24" s="91" t="s">
        <v>141</v>
      </c>
      <c r="S24" s="181">
        <v>150</v>
      </c>
      <c r="T24" s="99">
        <v>1</v>
      </c>
      <c r="U24" s="182">
        <v>1</v>
      </c>
      <c r="V24" s="183"/>
      <c r="W24" s="184"/>
      <c r="X24" s="181"/>
      <c r="Y24" s="132">
        <v>30</v>
      </c>
      <c r="Z24" s="133">
        <v>7</v>
      </c>
      <c r="AA24" s="181"/>
      <c r="AB24" s="181"/>
      <c r="AC24" s="186"/>
      <c r="AD24" s="178" t="s">
        <v>106</v>
      </c>
      <c r="AE24" s="178"/>
      <c r="AF24" s="178"/>
      <c r="AG24" s="187"/>
      <c r="AH24" s="187"/>
      <c r="AI24" s="187"/>
      <c r="AJ24" s="78"/>
      <c r="AK24" s="180"/>
      <c r="AL24" s="100"/>
      <c r="AM24" s="147" t="s">
        <v>106</v>
      </c>
      <c r="AN24" s="178"/>
      <c r="AO24" s="178"/>
      <c r="AP24" s="178"/>
      <c r="AQ24" s="187"/>
      <c r="AR24" s="188"/>
      <c r="AS24" s="60" t="s">
        <v>157</v>
      </c>
      <c r="AT24" s="60"/>
      <c r="AU24" s="190" t="e">
        <f>IF(S24&gt;0,IF(O24="x",S24*#REF!,IF('Streckenübersicht A49'!#REF!="x",'Streckenübersicht A49'!#REF!*'Streckenübersicht A49'!$P$10,IF('Streckenübersicht A49'!#REF!="x",'Streckenübersicht A49'!#REF!*'Streckenübersicht A49'!$Q$10))),0)+Tabelle24[[#This Row],[Forstmulcher]]*$W$10</f>
        <v>#REF!</v>
      </c>
      <c r="AV24" s="191" t="e">
        <f>AC24*$AC$10+Z24*$Z$10+AA24*$AA$10+AB24*$AB$10+Tabelle24[[#This Row],[bis 30]]*$Y$10</f>
        <v>#REF!</v>
      </c>
      <c r="AW24" s="191" t="e">
        <f>IF(OR(AD24="x",AE24="x",AF24="x",AJ24="x")=TRUE,1+#REF!/100,1)</f>
        <v>#REF!</v>
      </c>
    </row>
    <row r="25" spans="2:59" s="12" customFormat="1" ht="23.45" customHeight="1" thickBot="1" x14ac:dyDescent="0.3">
      <c r="B25" s="60">
        <v>14</v>
      </c>
      <c r="C25" s="60"/>
      <c r="D25" s="176" t="s">
        <v>108</v>
      </c>
      <c r="E25" s="58"/>
      <c r="F25" s="58">
        <v>44</v>
      </c>
      <c r="G25" s="100" t="s">
        <v>161</v>
      </c>
      <c r="H25" s="91" t="s">
        <v>160</v>
      </c>
      <c r="I25" s="91" t="s">
        <v>159</v>
      </c>
      <c r="J25" s="241">
        <v>45.3</v>
      </c>
      <c r="K25" s="241">
        <v>45</v>
      </c>
      <c r="L25" s="98" t="s">
        <v>112</v>
      </c>
      <c r="M25" s="240" t="s">
        <v>143</v>
      </c>
      <c r="N25" s="91" t="s">
        <v>105</v>
      </c>
      <c r="O25" s="91"/>
      <c r="P25" s="90" t="s">
        <v>106</v>
      </c>
      <c r="Q25" s="91"/>
      <c r="R25" s="91"/>
      <c r="S25" s="99">
        <v>300</v>
      </c>
      <c r="T25" s="99">
        <v>1</v>
      </c>
      <c r="U25" s="182">
        <v>1</v>
      </c>
      <c r="V25" s="137"/>
      <c r="W25" s="127"/>
      <c r="X25" s="99"/>
      <c r="Y25" s="132">
        <v>55</v>
      </c>
      <c r="Z25" s="133"/>
      <c r="AA25" s="99"/>
      <c r="AB25" s="99"/>
      <c r="AC25" s="102"/>
      <c r="AD25" s="178" t="s">
        <v>106</v>
      </c>
      <c r="AE25" s="91"/>
      <c r="AF25" s="91"/>
      <c r="AG25" s="78"/>
      <c r="AH25" s="78"/>
      <c r="AI25" s="78"/>
      <c r="AJ25" s="78"/>
      <c r="AK25" s="90"/>
      <c r="AL25" s="100"/>
      <c r="AM25" s="147" t="s">
        <v>106</v>
      </c>
      <c r="AN25" s="91"/>
      <c r="AO25" s="91"/>
      <c r="AP25" s="91"/>
      <c r="AQ25" s="78"/>
      <c r="AR25" s="92"/>
      <c r="AS25" s="60" t="s">
        <v>157</v>
      </c>
      <c r="AT25" s="60"/>
      <c r="AU25" s="142" t="e">
        <f>IF(S25&gt;0,IF(O25="x",S25*#REF!,IF('Streckenübersicht A49'!#REF!="x",'Streckenübersicht A49'!#REF!*'Streckenübersicht A49'!$P$10,IF('Streckenübersicht A49'!#REF!="x",'Streckenübersicht A49'!#REF!*'Streckenübersicht A49'!$Q$10))),0)+Tabelle24[[#This Row],[Forstmulcher]]*$W$10</f>
        <v>#REF!</v>
      </c>
      <c r="AV25" s="25" t="e">
        <f>AC25*$AC$10+Z25*$Z$10+AA25*$AA$10+AB25*$AB$10+Tabelle24[[#This Row],[bis 30]]*$Y$10</f>
        <v>#REF!</v>
      </c>
      <c r="AW25" s="25" t="e">
        <f>IF(OR(AD25="x",AE25="x",AF25="x",AJ25="x")=TRUE,1+#REF!/100,1)</f>
        <v>#REF!</v>
      </c>
    </row>
    <row r="26" spans="2:59" s="12" customFormat="1" ht="23.45" customHeight="1" thickBot="1" x14ac:dyDescent="0.3">
      <c r="B26" s="176">
        <v>15</v>
      </c>
      <c r="C26" s="60"/>
      <c r="D26" s="176" t="s">
        <v>108</v>
      </c>
      <c r="E26" s="58"/>
      <c r="F26" s="58">
        <v>44</v>
      </c>
      <c r="G26" s="100" t="s">
        <v>161</v>
      </c>
      <c r="H26" s="91" t="s">
        <v>160</v>
      </c>
      <c r="I26" s="91" t="s">
        <v>159</v>
      </c>
      <c r="J26" s="241">
        <v>44.5</v>
      </c>
      <c r="K26" s="241">
        <v>44</v>
      </c>
      <c r="L26" s="98" t="s">
        <v>112</v>
      </c>
      <c r="M26" s="240" t="s">
        <v>132</v>
      </c>
      <c r="N26" s="91" t="s">
        <v>105</v>
      </c>
      <c r="O26" s="91"/>
      <c r="P26" s="90" t="s">
        <v>106</v>
      </c>
      <c r="Q26" s="91"/>
      <c r="R26" s="91"/>
      <c r="S26" s="99">
        <v>500</v>
      </c>
      <c r="T26" s="99">
        <v>1</v>
      </c>
      <c r="U26" s="182">
        <v>1</v>
      </c>
      <c r="V26" s="137"/>
      <c r="W26" s="127"/>
      <c r="X26" s="99"/>
      <c r="Y26" s="132">
        <v>43</v>
      </c>
      <c r="Z26" s="133">
        <v>14</v>
      </c>
      <c r="AA26" s="99"/>
      <c r="AB26" s="99"/>
      <c r="AC26" s="102"/>
      <c r="AD26" s="178" t="s">
        <v>106</v>
      </c>
      <c r="AE26" s="91"/>
      <c r="AF26" s="91"/>
      <c r="AG26" s="78"/>
      <c r="AH26" s="78"/>
      <c r="AI26" s="78"/>
      <c r="AJ26" s="78"/>
      <c r="AK26" s="90"/>
      <c r="AL26" s="100"/>
      <c r="AM26" s="147" t="s">
        <v>106</v>
      </c>
      <c r="AN26" s="91"/>
      <c r="AO26" s="91"/>
      <c r="AP26" s="91"/>
      <c r="AQ26" s="78"/>
      <c r="AR26" s="92"/>
      <c r="AS26" s="60" t="s">
        <v>157</v>
      </c>
      <c r="AT26" s="60"/>
      <c r="AU26" s="142" t="e">
        <f>IF(S26&gt;0,IF(O26="x",S26*#REF!,IF('Streckenübersicht A49'!#REF!="x",'Streckenübersicht A49'!#REF!*'Streckenübersicht A49'!$P$10,IF('Streckenübersicht A49'!#REF!="x",'Streckenübersicht A49'!#REF!*'Streckenübersicht A49'!$Q$10))),0)+Tabelle24[[#This Row],[Forstmulcher]]*$W$10</f>
        <v>#REF!</v>
      </c>
      <c r="AV26" s="25" t="e">
        <f>AC26*$AC$10+Z26*$Z$10+AA26*$AA$10+AB26*$AB$10+Tabelle24[[#This Row],[bis 30]]*$Y$10</f>
        <v>#REF!</v>
      </c>
      <c r="AW26" s="25" t="e">
        <f>IF(OR(AD26="x",AE26="x",AF26="x",AJ26="x")=TRUE,1+#REF!/100,1)</f>
        <v>#REF!</v>
      </c>
    </row>
    <row r="27" spans="2:59" s="12" customFormat="1" ht="23.45" customHeight="1" thickBot="1" x14ac:dyDescent="0.3">
      <c r="B27" s="60">
        <v>16</v>
      </c>
      <c r="C27" s="60"/>
      <c r="D27" s="176" t="s">
        <v>108</v>
      </c>
      <c r="E27" s="58"/>
      <c r="F27" s="58">
        <v>44</v>
      </c>
      <c r="G27" s="100" t="s">
        <v>161</v>
      </c>
      <c r="H27" s="91" t="s">
        <v>160</v>
      </c>
      <c r="I27" s="91" t="s">
        <v>159</v>
      </c>
      <c r="J27" s="241">
        <v>43.6</v>
      </c>
      <c r="K27" s="241">
        <v>43.2</v>
      </c>
      <c r="L27" s="98" t="s">
        <v>112</v>
      </c>
      <c r="M27" s="240" t="s">
        <v>144</v>
      </c>
      <c r="N27" s="91" t="s">
        <v>105</v>
      </c>
      <c r="O27" s="91"/>
      <c r="P27" s="90" t="s">
        <v>106</v>
      </c>
      <c r="Q27" s="91"/>
      <c r="R27" s="91"/>
      <c r="S27" s="99">
        <v>400</v>
      </c>
      <c r="T27" s="99">
        <v>1</v>
      </c>
      <c r="U27" s="182">
        <v>1</v>
      </c>
      <c r="V27" s="137"/>
      <c r="W27" s="127"/>
      <c r="X27" s="99"/>
      <c r="Y27" s="132">
        <v>68</v>
      </c>
      <c r="Z27" s="133">
        <v>16</v>
      </c>
      <c r="AA27" s="99"/>
      <c r="AB27" s="99"/>
      <c r="AC27" s="102"/>
      <c r="AD27" s="178" t="s">
        <v>106</v>
      </c>
      <c r="AE27" s="91"/>
      <c r="AF27" s="91"/>
      <c r="AG27" s="78"/>
      <c r="AH27" s="78"/>
      <c r="AI27" s="78"/>
      <c r="AJ27" s="78"/>
      <c r="AK27" s="90"/>
      <c r="AL27" s="100"/>
      <c r="AM27" s="147" t="s">
        <v>106</v>
      </c>
      <c r="AN27" s="91"/>
      <c r="AO27" s="91"/>
      <c r="AP27" s="91"/>
      <c r="AQ27" s="78"/>
      <c r="AR27" s="92"/>
      <c r="AS27" s="60" t="s">
        <v>157</v>
      </c>
      <c r="AT27" s="60"/>
      <c r="AU27" s="142" t="e">
        <f>IF(S27&gt;0,IF(O27="x",S27*#REF!,IF('Streckenübersicht A49'!#REF!="x",'Streckenübersicht A49'!#REF!*'Streckenübersicht A49'!$P$10,IF('Streckenübersicht A49'!#REF!="x",'Streckenübersicht A49'!#REF!*'Streckenübersicht A49'!$Q$10))),0)+Tabelle24[[#This Row],[Forstmulcher]]*$W$10</f>
        <v>#REF!</v>
      </c>
      <c r="AV27" s="25" t="e">
        <f>AC27*$AC$10+Z27*$Z$10+AA27*$AA$10+AB27*$AB$10+Tabelle24[[#This Row],[bis 30]]*$Y$10</f>
        <v>#REF!</v>
      </c>
      <c r="AW27" s="25" t="e">
        <f>IF(OR(AD27="x",AE27="x",AF27="x",AJ27="x")=TRUE,1+#REF!/100,1)</f>
        <v>#REF!</v>
      </c>
    </row>
    <row r="28" spans="2:59" s="12" customFormat="1" ht="23.45" customHeight="1" thickBot="1" x14ac:dyDescent="0.3">
      <c r="B28" s="176">
        <v>17</v>
      </c>
      <c r="C28" s="60"/>
      <c r="D28" s="176" t="s">
        <v>108</v>
      </c>
      <c r="E28" s="58"/>
      <c r="F28" s="58">
        <v>44</v>
      </c>
      <c r="G28" s="100" t="s">
        <v>112</v>
      </c>
      <c r="H28" s="91" t="s">
        <v>158</v>
      </c>
      <c r="I28" s="91" t="s">
        <v>156</v>
      </c>
      <c r="J28" s="241">
        <v>30.5</v>
      </c>
      <c r="K28" s="241">
        <v>29.5</v>
      </c>
      <c r="L28" s="98" t="s">
        <v>112</v>
      </c>
      <c r="M28" s="240" t="s">
        <v>145</v>
      </c>
      <c r="N28" s="91" t="s">
        <v>105</v>
      </c>
      <c r="O28" s="91"/>
      <c r="P28" s="90" t="s">
        <v>106</v>
      </c>
      <c r="Q28" s="91" t="s">
        <v>106</v>
      </c>
      <c r="R28" s="91" t="s">
        <v>141</v>
      </c>
      <c r="S28" s="99">
        <v>1000</v>
      </c>
      <c r="T28" s="99">
        <v>1</v>
      </c>
      <c r="U28" s="182">
        <v>1</v>
      </c>
      <c r="V28" s="137"/>
      <c r="W28" s="127"/>
      <c r="X28" s="99"/>
      <c r="Y28" s="132">
        <v>153</v>
      </c>
      <c r="Z28" s="133">
        <v>14</v>
      </c>
      <c r="AA28" s="99"/>
      <c r="AB28" s="99"/>
      <c r="AC28" s="102"/>
      <c r="AD28" s="178" t="s">
        <v>106</v>
      </c>
      <c r="AE28" s="91"/>
      <c r="AF28" s="91"/>
      <c r="AG28" s="78"/>
      <c r="AH28" s="78"/>
      <c r="AI28" s="78"/>
      <c r="AJ28" s="78"/>
      <c r="AK28" s="90"/>
      <c r="AL28" s="100"/>
      <c r="AM28" s="147" t="s">
        <v>106</v>
      </c>
      <c r="AN28" s="91"/>
      <c r="AO28" s="91"/>
      <c r="AP28" s="91"/>
      <c r="AQ28" s="78"/>
      <c r="AR28" s="92"/>
      <c r="AS28" s="60" t="s">
        <v>157</v>
      </c>
      <c r="AT28" s="60"/>
      <c r="AU28" s="142" t="e">
        <f>IF(S28&gt;0,IF(O28="x",S28*#REF!,IF('Streckenübersicht A49'!#REF!="x",'Streckenübersicht A49'!#REF!*'Streckenübersicht A49'!$P$10,IF('Streckenübersicht A49'!#REF!="x",'Streckenübersicht A49'!#REF!*'Streckenübersicht A49'!$Q$10))),0)+Tabelle24[[#This Row],[Forstmulcher]]*$W$10</f>
        <v>#REF!</v>
      </c>
      <c r="AV28" s="25" t="e">
        <f>AC28*$AC$10+Z28*$Z$10+AA28*$AA$10+AB28*$AB$10+Tabelle24[[#This Row],[bis 30]]*$Y$10</f>
        <v>#REF!</v>
      </c>
      <c r="AW28" s="25" t="e">
        <f>IF(OR(AD28="x",AE28="x",AF28="x",AJ28="x")=TRUE,1+#REF!/100,1)</f>
        <v>#REF!</v>
      </c>
    </row>
    <row r="29" spans="2:59" s="12" customFormat="1" ht="23.45" customHeight="1" thickBot="1" x14ac:dyDescent="0.3">
      <c r="B29" s="60">
        <v>18</v>
      </c>
      <c r="C29" s="60"/>
      <c r="D29" s="176" t="s">
        <v>108</v>
      </c>
      <c r="E29" s="58"/>
      <c r="F29" s="58">
        <v>44</v>
      </c>
      <c r="G29" s="100" t="s">
        <v>112</v>
      </c>
      <c r="H29" s="91" t="s">
        <v>158</v>
      </c>
      <c r="I29" s="91" t="s">
        <v>156</v>
      </c>
      <c r="J29" s="241">
        <v>28</v>
      </c>
      <c r="K29" s="241">
        <v>27.6</v>
      </c>
      <c r="L29" s="98" t="s">
        <v>112</v>
      </c>
      <c r="M29" s="240" t="s">
        <v>144</v>
      </c>
      <c r="N29" s="91" t="s">
        <v>105</v>
      </c>
      <c r="O29" s="91"/>
      <c r="P29" s="90" t="s">
        <v>106</v>
      </c>
      <c r="Q29" s="91"/>
      <c r="R29" s="91"/>
      <c r="S29" s="99">
        <v>400</v>
      </c>
      <c r="T29" s="99">
        <v>1</v>
      </c>
      <c r="U29" s="182">
        <v>1</v>
      </c>
      <c r="V29" s="137"/>
      <c r="W29" s="127"/>
      <c r="X29" s="99"/>
      <c r="Y29" s="132">
        <v>49</v>
      </c>
      <c r="Z29" s="133">
        <v>12</v>
      </c>
      <c r="AA29" s="99"/>
      <c r="AB29" s="99"/>
      <c r="AC29" s="102"/>
      <c r="AD29" s="91" t="s">
        <v>106</v>
      </c>
      <c r="AE29" s="91"/>
      <c r="AF29" s="91"/>
      <c r="AG29" s="78"/>
      <c r="AH29" s="78"/>
      <c r="AI29" s="78"/>
      <c r="AJ29" s="78" t="s">
        <v>106</v>
      </c>
      <c r="AK29" s="90"/>
      <c r="AL29" s="91" t="s">
        <v>106</v>
      </c>
      <c r="AM29" s="147" t="s">
        <v>106</v>
      </c>
      <c r="AN29" s="91"/>
      <c r="AO29" s="91"/>
      <c r="AP29" s="91"/>
      <c r="AQ29" s="78"/>
      <c r="AR29" s="92"/>
      <c r="AS29" s="60" t="s">
        <v>162</v>
      </c>
      <c r="AT29" s="60" t="s">
        <v>163</v>
      </c>
      <c r="AU29" s="142" t="e">
        <f>IF(S29&gt;0,IF(O29="x",S29*#REF!,IF('Streckenübersicht A49'!#REF!="x",'Streckenübersicht A49'!#REF!*'Streckenübersicht A49'!$P$10,IF('Streckenübersicht A49'!#REF!="x",'Streckenübersicht A49'!#REF!*'Streckenübersicht A49'!$Q$10))),0)+Tabelle24[[#This Row],[Forstmulcher]]*$W$10</f>
        <v>#REF!</v>
      </c>
      <c r="AV29" s="25" t="e">
        <f>AC29*$AC$10+Z29*$Z$10+AA29*$AA$10+AB29*$AB$10+Tabelle24[[#This Row],[bis 30]]*$Y$10</f>
        <v>#REF!</v>
      </c>
      <c r="AW29" s="25" t="e">
        <f>IF(OR(AD29="x",AE29="x",AF29="x",AJ29="x")=TRUE,1+#REF!/100,1)</f>
        <v>#REF!</v>
      </c>
    </row>
    <row r="30" spans="2:59" s="12" customFormat="1" ht="23.45" customHeight="1" thickBot="1" x14ac:dyDescent="0.3">
      <c r="B30" s="176">
        <v>19</v>
      </c>
      <c r="C30" s="61"/>
      <c r="D30" s="60" t="s">
        <v>108</v>
      </c>
      <c r="E30" s="59"/>
      <c r="F30" s="58">
        <v>44</v>
      </c>
      <c r="G30" s="100" t="s">
        <v>112</v>
      </c>
      <c r="H30" s="91" t="s">
        <v>158</v>
      </c>
      <c r="I30" s="91" t="s">
        <v>156</v>
      </c>
      <c r="J30" s="241">
        <v>23</v>
      </c>
      <c r="K30" s="241">
        <v>22.4</v>
      </c>
      <c r="L30" s="98" t="s">
        <v>112</v>
      </c>
      <c r="M30" s="240" t="s">
        <v>144</v>
      </c>
      <c r="N30" s="91" t="s">
        <v>105</v>
      </c>
      <c r="O30" s="56"/>
      <c r="P30" s="90" t="s">
        <v>106</v>
      </c>
      <c r="Q30" s="91"/>
      <c r="R30" s="91"/>
      <c r="S30" s="57">
        <v>400</v>
      </c>
      <c r="T30" s="99">
        <v>1</v>
      </c>
      <c r="U30" s="182">
        <v>1</v>
      </c>
      <c r="V30" s="138"/>
      <c r="W30" s="128"/>
      <c r="X30" s="55"/>
      <c r="Y30" s="132">
        <v>61</v>
      </c>
      <c r="Z30" s="57">
        <v>15</v>
      </c>
      <c r="AA30" s="57"/>
      <c r="AB30" s="103"/>
      <c r="AC30" s="104"/>
      <c r="AD30" s="59" t="s">
        <v>106</v>
      </c>
      <c r="AE30" s="55"/>
      <c r="AF30" s="55"/>
      <c r="AG30" s="85"/>
      <c r="AH30" s="85"/>
      <c r="AI30" s="85"/>
      <c r="AJ30" s="78"/>
      <c r="AK30" s="148"/>
      <c r="AL30" s="55"/>
      <c r="AM30" s="147" t="s">
        <v>106</v>
      </c>
      <c r="AN30" s="55"/>
      <c r="AO30" s="85"/>
      <c r="AP30" s="85"/>
      <c r="AQ30" s="85"/>
      <c r="AR30" s="56"/>
      <c r="AS30" s="60" t="s">
        <v>157</v>
      </c>
      <c r="AT30" s="61"/>
      <c r="AU30" s="24" t="e">
        <f>IF(S30&gt;0,IF(O30="x",S30*#REF!,IF('Streckenübersicht A49'!#REF!="x",'Streckenübersicht A49'!#REF!*'Streckenübersicht A49'!$P$10,IF('Streckenübersicht A49'!#REF!="x",'Streckenübersicht A49'!#REF!*'Streckenübersicht A49'!$Q$10))),0)+Tabelle24[[#This Row],[Forstmulcher]]*$W$10</f>
        <v>#REF!</v>
      </c>
      <c r="AV30" s="26" t="e">
        <f>AC30*$AC$10+Z30*$Z$10+AA30*$AA$10+AB30*$AB$10+Tabelle24[[#This Row],[bis 30]]*$Y$10</f>
        <v>#REF!</v>
      </c>
      <c r="AW30" s="26" t="e">
        <f>IF(OR(AD30="x",AE30="x",AF30="x",AJ30="x")=TRUE,1+#REF!/100,1)</f>
        <v>#REF!</v>
      </c>
    </row>
    <row r="31" spans="2:59" ht="23.45" customHeight="1" thickBot="1" x14ac:dyDescent="0.25">
      <c r="B31" s="176">
        <v>20</v>
      </c>
      <c r="C31" s="61"/>
      <c r="D31" s="60" t="s">
        <v>108</v>
      </c>
      <c r="E31" s="59"/>
      <c r="F31" s="58">
        <v>44</v>
      </c>
      <c r="G31" s="100" t="s">
        <v>112</v>
      </c>
      <c r="H31" s="91" t="s">
        <v>158</v>
      </c>
      <c r="I31" s="91" t="s">
        <v>156</v>
      </c>
      <c r="J31" s="241">
        <v>22</v>
      </c>
      <c r="K31" s="241">
        <v>21.5</v>
      </c>
      <c r="L31" s="98" t="s">
        <v>112</v>
      </c>
      <c r="M31" s="240" t="s">
        <v>132</v>
      </c>
      <c r="N31" s="91" t="s">
        <v>105</v>
      </c>
      <c r="O31" s="56"/>
      <c r="P31" s="90" t="s">
        <v>106</v>
      </c>
      <c r="Q31" s="91"/>
      <c r="R31" s="91"/>
      <c r="S31" s="57">
        <v>500</v>
      </c>
      <c r="T31" s="99">
        <v>1</v>
      </c>
      <c r="U31" s="182">
        <v>1</v>
      </c>
      <c r="V31" s="138"/>
      <c r="W31" s="128"/>
      <c r="X31" s="55"/>
      <c r="Y31" s="132">
        <v>49</v>
      </c>
      <c r="Z31" s="57">
        <v>6</v>
      </c>
      <c r="AA31" s="57"/>
      <c r="AB31" s="103"/>
      <c r="AC31" s="104"/>
      <c r="AD31" s="59"/>
      <c r="AE31" s="55"/>
      <c r="AF31" s="55"/>
      <c r="AG31" s="85"/>
      <c r="AH31" s="85"/>
      <c r="AI31" s="85"/>
      <c r="AJ31" s="78"/>
      <c r="AK31" s="148"/>
      <c r="AL31" s="55"/>
      <c r="AM31" s="147" t="s">
        <v>106</v>
      </c>
      <c r="AN31" s="55"/>
      <c r="AO31" s="85"/>
      <c r="AP31" s="85"/>
      <c r="AQ31" s="85"/>
      <c r="AR31" s="56"/>
      <c r="AS31" s="60" t="s">
        <v>157</v>
      </c>
      <c r="AT31" s="61"/>
      <c r="AU31" s="142" t="e">
        <f>IF(S31&gt;0,IF(O31="x",S31*#REF!,IF('Streckenübersicht A49'!P33="x",'Streckenübersicht A49'!T33*'Streckenübersicht A49'!$P$10,IF('Streckenübersicht A49'!Q33="x",'Streckenübersicht A49'!T33*'Streckenübersicht A49'!$Q$10))),0)+Tabelle24[[#This Row],[Forstmulcher]]*$W$10</f>
        <v>#REF!</v>
      </c>
      <c r="AV31" s="25" t="e">
        <f>AC31*$AC$10+Z31*$Z$10+AA31*$AA$10+AB31*$AB$10+Tabelle24[[#This Row],[bis 30]]*$Y$10</f>
        <v>#REF!</v>
      </c>
      <c r="AW31" s="25">
        <f>IF(OR(AD31="x",AE31="x",AF31="x",AJ31="x")=TRUE,1+#REF!/100,1)</f>
        <v>1</v>
      </c>
      <c r="AX31" s="1"/>
      <c r="AY31" s="1"/>
      <c r="AZ31" s="1"/>
      <c r="BA31" s="1"/>
      <c r="BF31" s="1"/>
      <c r="BG31" s="1"/>
    </row>
    <row r="32" spans="2:59" ht="23.45" customHeight="1" thickBot="1" x14ac:dyDescent="0.3">
      <c r="B32" s="176">
        <v>21</v>
      </c>
      <c r="C32" s="61"/>
      <c r="D32" s="60" t="s">
        <v>108</v>
      </c>
      <c r="E32" s="59"/>
      <c r="F32" s="58">
        <v>44</v>
      </c>
      <c r="G32" s="100" t="s">
        <v>112</v>
      </c>
      <c r="H32" s="91" t="s">
        <v>158</v>
      </c>
      <c r="I32" s="91" t="s">
        <v>156</v>
      </c>
      <c r="J32" s="241">
        <v>20.45</v>
      </c>
      <c r="K32" s="241">
        <v>19.850000000000001</v>
      </c>
      <c r="L32" s="98" t="s">
        <v>112</v>
      </c>
      <c r="M32" s="240" t="s">
        <v>146</v>
      </c>
      <c r="N32" s="91" t="s">
        <v>105</v>
      </c>
      <c r="O32" s="56"/>
      <c r="P32" s="90" t="s">
        <v>106</v>
      </c>
      <c r="Q32" s="91"/>
      <c r="R32" s="91"/>
      <c r="S32" s="57">
        <v>600</v>
      </c>
      <c r="T32" s="99">
        <v>1</v>
      </c>
      <c r="U32" s="182">
        <v>1</v>
      </c>
      <c r="V32" s="138"/>
      <c r="W32" s="128"/>
      <c r="X32" s="55"/>
      <c r="Y32" s="132">
        <v>37</v>
      </c>
      <c r="Z32" s="57">
        <v>4</v>
      </c>
      <c r="AA32" s="57"/>
      <c r="AB32" s="103"/>
      <c r="AC32" s="104"/>
      <c r="AD32" s="59"/>
      <c r="AE32" s="55"/>
      <c r="AF32" s="55"/>
      <c r="AG32" s="85"/>
      <c r="AH32" s="85"/>
      <c r="AI32" s="85"/>
      <c r="AJ32" s="78" t="s">
        <v>106</v>
      </c>
      <c r="AK32" s="148"/>
      <c r="AL32" s="55" t="s">
        <v>106</v>
      </c>
      <c r="AM32" s="147" t="s">
        <v>106</v>
      </c>
      <c r="AN32" s="55"/>
      <c r="AO32" s="85"/>
      <c r="AP32" s="85"/>
      <c r="AQ32" s="85"/>
      <c r="AR32" s="56"/>
      <c r="AS32" s="60" t="s">
        <v>157</v>
      </c>
      <c r="AT32" s="61" t="s">
        <v>163</v>
      </c>
      <c r="AU32" s="142" t="e">
        <f>IF(S32&gt;0,IF(O32="x",S32*#REF!,IF('Streckenübersicht A49'!P34="x",'Streckenübersicht A49'!T34*'Streckenübersicht A49'!$P$10,IF('Streckenübersicht A49'!Q34="x",'Streckenübersicht A49'!T34*'Streckenübersicht A49'!$Q$10))),0)+Tabelle24[[#This Row],[Forstmulcher]]*$W$10</f>
        <v>#REF!</v>
      </c>
      <c r="AV32" s="25" t="e">
        <f>AC32*$AC$10+Z32*$Z$10+AA32*$AA$10+AB32*$AB$10+Tabelle24[[#This Row],[bis 30]]*$Y$10</f>
        <v>#REF!</v>
      </c>
      <c r="AW32" s="25" t="e">
        <f>IF(OR(AD32="x",AE32="x",AF32="x",AJ32="x")=TRUE,1+#REF!/100,1)</f>
        <v>#REF!</v>
      </c>
      <c r="BA32" s="30"/>
      <c r="BB32" s="8"/>
      <c r="BC32" s="8"/>
      <c r="BD32" s="8"/>
      <c r="BE32" s="8"/>
      <c r="BF32" s="17"/>
      <c r="BG32" s="17"/>
    </row>
    <row r="33" spans="2:59" ht="23.45" customHeight="1" thickBot="1" x14ac:dyDescent="0.3">
      <c r="B33" s="176">
        <v>22</v>
      </c>
      <c r="C33" s="61"/>
      <c r="D33" s="60" t="s">
        <v>108</v>
      </c>
      <c r="E33" s="59"/>
      <c r="F33" s="58">
        <v>44</v>
      </c>
      <c r="G33" s="100" t="s">
        <v>112</v>
      </c>
      <c r="H33" s="91" t="s">
        <v>156</v>
      </c>
      <c r="I33" s="91" t="s">
        <v>164</v>
      </c>
      <c r="J33" s="241">
        <v>17.899999999999999</v>
      </c>
      <c r="K33" s="241">
        <v>17.3</v>
      </c>
      <c r="L33" s="98" t="s">
        <v>112</v>
      </c>
      <c r="M33" s="240" t="s">
        <v>146</v>
      </c>
      <c r="N33" s="91" t="s">
        <v>105</v>
      </c>
      <c r="O33" s="56"/>
      <c r="P33" s="90" t="s">
        <v>106</v>
      </c>
      <c r="Q33" s="91"/>
      <c r="R33" s="91"/>
      <c r="S33" s="57">
        <v>600</v>
      </c>
      <c r="T33" s="99">
        <v>1</v>
      </c>
      <c r="U33" s="182">
        <v>1</v>
      </c>
      <c r="V33" s="138"/>
      <c r="W33" s="128"/>
      <c r="X33" s="55"/>
      <c r="Y33" s="132">
        <v>32</v>
      </c>
      <c r="Z33" s="57">
        <v>3</v>
      </c>
      <c r="AA33" s="57"/>
      <c r="AB33" s="103"/>
      <c r="AC33" s="104"/>
      <c r="AD33" s="59"/>
      <c r="AE33" s="55"/>
      <c r="AF33" s="55"/>
      <c r="AG33" s="85"/>
      <c r="AH33" s="85"/>
      <c r="AI33" s="85"/>
      <c r="AJ33" s="78" t="s">
        <v>106</v>
      </c>
      <c r="AK33" s="148"/>
      <c r="AL33" s="55"/>
      <c r="AM33" s="147" t="s">
        <v>106</v>
      </c>
      <c r="AN33" s="55"/>
      <c r="AO33" s="85"/>
      <c r="AP33" s="85"/>
      <c r="AQ33" s="85"/>
      <c r="AR33" s="56"/>
      <c r="AS33" s="60" t="s">
        <v>162</v>
      </c>
      <c r="AT33" s="61"/>
      <c r="AU33" s="142" t="e">
        <f>IF(S33&gt;0,IF(O33="x",S33*#REF!,IF('Streckenübersicht A49'!P35="x",'Streckenübersicht A49'!T35*'Streckenübersicht A49'!$P$10,IF('Streckenübersicht A49'!Q35="x",'Streckenübersicht A49'!T35*'Streckenübersicht A49'!$Q$10))),0)+Tabelle24[[#This Row],[Forstmulcher]]*$W$10</f>
        <v>#REF!</v>
      </c>
      <c r="AV33" s="25" t="e">
        <f>AC33*$AC$10+Z33*$Z$10+AA33*$AA$10+AB33*$AB$10+Tabelle24[[#This Row],[bis 30]]*$Y$10</f>
        <v>#REF!</v>
      </c>
      <c r="AW33" s="25" t="e">
        <f>IF(OR(AD33="x",AE33="x",AF33="x",AJ33="x")=TRUE,1+#REF!/100,1)</f>
        <v>#REF!</v>
      </c>
    </row>
    <row r="34" spans="2:59" s="4" customFormat="1" ht="23.45" customHeight="1" thickBot="1" x14ac:dyDescent="0.25">
      <c r="B34" s="176">
        <v>23</v>
      </c>
      <c r="C34" s="61"/>
      <c r="D34" s="60" t="s">
        <v>108</v>
      </c>
      <c r="E34" s="59"/>
      <c r="F34" s="58">
        <v>44</v>
      </c>
      <c r="G34" s="100" t="s">
        <v>112</v>
      </c>
      <c r="H34" s="91" t="s">
        <v>156</v>
      </c>
      <c r="I34" s="91" t="s">
        <v>164</v>
      </c>
      <c r="J34" s="241">
        <v>15.25</v>
      </c>
      <c r="K34" s="241">
        <v>14.2</v>
      </c>
      <c r="L34" s="98" t="s">
        <v>112</v>
      </c>
      <c r="M34" s="240" t="s">
        <v>147</v>
      </c>
      <c r="N34" s="91" t="s">
        <v>105</v>
      </c>
      <c r="O34" s="56"/>
      <c r="P34" s="90" t="s">
        <v>106</v>
      </c>
      <c r="Q34" s="91"/>
      <c r="R34" s="91"/>
      <c r="S34" s="57">
        <v>1050</v>
      </c>
      <c r="T34" s="99">
        <v>1</v>
      </c>
      <c r="U34" s="182">
        <v>1</v>
      </c>
      <c r="V34" s="138"/>
      <c r="W34" s="128"/>
      <c r="X34" s="55"/>
      <c r="Y34" s="132">
        <v>58</v>
      </c>
      <c r="Z34" s="57">
        <v>10</v>
      </c>
      <c r="AA34" s="57">
        <v>5</v>
      </c>
      <c r="AB34" s="103"/>
      <c r="AC34" s="104"/>
      <c r="AD34" s="59"/>
      <c r="AE34" s="55"/>
      <c r="AF34" s="55"/>
      <c r="AG34" s="85"/>
      <c r="AH34" s="85"/>
      <c r="AI34" s="85"/>
      <c r="AJ34" s="78"/>
      <c r="AK34" s="148"/>
      <c r="AL34" s="55"/>
      <c r="AM34" s="147" t="s">
        <v>106</v>
      </c>
      <c r="AN34" s="55"/>
      <c r="AO34" s="85"/>
      <c r="AP34" s="85"/>
      <c r="AQ34" s="85"/>
      <c r="AR34" s="56"/>
      <c r="AS34" s="60" t="s">
        <v>157</v>
      </c>
      <c r="AT34" s="61"/>
      <c r="AU34" s="142" t="e">
        <f>IF(S34&gt;0,IF(O34="x",S34*#REF!,IF('Streckenübersicht A49'!P36="x",'Streckenübersicht A49'!T36*'Streckenübersicht A49'!$P$10,IF('Streckenübersicht A49'!Q36="x",'Streckenübersicht A49'!T36*'Streckenübersicht A49'!$Q$10))),0)+Tabelle24[[#This Row],[Forstmulcher]]*$W$10</f>
        <v>#REF!</v>
      </c>
      <c r="AV34" s="25" t="e">
        <f>AC34*$AC$10+Z34*$Z$10+AA34*$AA$10+AB34*$AB$10+Tabelle24[[#This Row],[bis 30]]*$Y$10</f>
        <v>#REF!</v>
      </c>
      <c r="AW34" s="25">
        <f>IF(OR(AD34="x",AE34="x",AF34="x",AJ34="x")=TRUE,1+#REF!/100,1)</f>
        <v>1</v>
      </c>
      <c r="BA34" s="27"/>
      <c r="BB34" s="1"/>
      <c r="BC34" s="1"/>
      <c r="BD34" s="1"/>
      <c r="BE34" s="1"/>
      <c r="BF34" s="14"/>
      <c r="BG34" s="14"/>
    </row>
    <row r="35" spans="2:59" ht="23.45" customHeight="1" thickBot="1" x14ac:dyDescent="0.3">
      <c r="B35" s="176">
        <v>24</v>
      </c>
      <c r="C35" s="61"/>
      <c r="D35" s="60" t="s">
        <v>108</v>
      </c>
      <c r="E35" s="59"/>
      <c r="F35" s="58">
        <v>44</v>
      </c>
      <c r="G35" s="100" t="s">
        <v>112</v>
      </c>
      <c r="H35" s="91" t="s">
        <v>164</v>
      </c>
      <c r="I35" s="91" t="s">
        <v>154</v>
      </c>
      <c r="J35" s="241">
        <v>8.65</v>
      </c>
      <c r="K35" s="241">
        <v>7.4</v>
      </c>
      <c r="L35" s="98" t="s">
        <v>112</v>
      </c>
      <c r="M35" s="240" t="s">
        <v>135</v>
      </c>
      <c r="N35" s="91" t="s">
        <v>105</v>
      </c>
      <c r="O35" s="56"/>
      <c r="P35" s="90" t="s">
        <v>106</v>
      </c>
      <c r="Q35" s="91"/>
      <c r="R35" s="91"/>
      <c r="S35" s="57">
        <v>1250</v>
      </c>
      <c r="T35" s="99">
        <v>1</v>
      </c>
      <c r="U35" s="182">
        <v>1</v>
      </c>
      <c r="V35" s="138"/>
      <c r="W35" s="128"/>
      <c r="X35" s="55"/>
      <c r="Y35" s="132">
        <v>100</v>
      </c>
      <c r="Z35" s="57">
        <v>1</v>
      </c>
      <c r="AA35" s="57"/>
      <c r="AB35" s="103"/>
      <c r="AC35" s="104"/>
      <c r="AD35" s="59" t="s">
        <v>106</v>
      </c>
      <c r="AE35" s="55"/>
      <c r="AF35" s="55"/>
      <c r="AG35" s="85"/>
      <c r="AH35" s="85"/>
      <c r="AI35" s="85"/>
      <c r="AJ35" s="78" t="s">
        <v>106</v>
      </c>
      <c r="AK35" s="148"/>
      <c r="AL35" s="55"/>
      <c r="AM35" s="147" t="s">
        <v>106</v>
      </c>
      <c r="AN35" s="55"/>
      <c r="AO35" s="85"/>
      <c r="AP35" s="85"/>
      <c r="AQ35" s="85"/>
      <c r="AR35" s="56"/>
      <c r="AS35" s="60" t="s">
        <v>157</v>
      </c>
      <c r="AT35" s="61"/>
      <c r="AU35" s="142" t="e">
        <f>IF(S35&gt;0,IF(O35="x",S35*#REF!,IF('Streckenübersicht A49'!P37="x",'Streckenübersicht A49'!T37*'Streckenübersicht A49'!$P$10,IF('Streckenübersicht A49'!Q37="x",'Streckenübersicht A49'!T37*'Streckenübersicht A49'!$Q$10))),0)+Tabelle24[[#This Row],[Forstmulcher]]*$W$10</f>
        <v>#REF!</v>
      </c>
      <c r="AV35" s="25" t="e">
        <f>AC35*$AC$10+Z35*$Z$10+AA35*$AA$10+AB35*$AB$10+Tabelle24[[#This Row],[bis 30]]*$Y$10</f>
        <v>#REF!</v>
      </c>
      <c r="AW35" s="25" t="e">
        <f>IF(OR(AD35="x",AE35="x",AF35="x",AJ35="x")=TRUE,1+#REF!/100,1)</f>
        <v>#REF!</v>
      </c>
      <c r="BA35" s="31"/>
      <c r="BB35" s="6"/>
      <c r="BC35" s="4"/>
      <c r="BD35" s="6"/>
      <c r="BE35" s="6"/>
      <c r="BF35" s="18"/>
      <c r="BG35" s="16"/>
    </row>
    <row r="36" spans="2:59" ht="23.45" customHeight="1" thickBot="1" x14ac:dyDescent="0.3">
      <c r="B36" s="176">
        <v>25</v>
      </c>
      <c r="C36" s="61"/>
      <c r="D36" s="60" t="s">
        <v>108</v>
      </c>
      <c r="E36" s="59"/>
      <c r="F36" s="58">
        <v>44</v>
      </c>
      <c r="G36" s="100"/>
      <c r="H36" s="91"/>
      <c r="I36" s="91"/>
      <c r="J36" s="98"/>
      <c r="K36" s="98"/>
      <c r="L36" s="98"/>
      <c r="M36" s="240"/>
      <c r="N36" s="91" t="s">
        <v>105</v>
      </c>
      <c r="O36" s="56"/>
      <c r="P36" s="54"/>
      <c r="Q36" s="91"/>
      <c r="R36" s="91"/>
      <c r="S36" s="57"/>
      <c r="T36" s="99">
        <v>1</v>
      </c>
      <c r="U36" s="146"/>
      <c r="V36" s="138"/>
      <c r="W36" s="128"/>
      <c r="X36" s="55"/>
      <c r="Y36" s="132"/>
      <c r="Z36" s="57"/>
      <c r="AA36" s="57"/>
      <c r="AB36" s="103"/>
      <c r="AC36" s="104"/>
      <c r="AD36" s="59"/>
      <c r="AE36" s="55"/>
      <c r="AF36" s="55"/>
      <c r="AG36" s="85"/>
      <c r="AH36" s="85"/>
      <c r="AI36" s="85"/>
      <c r="AJ36" s="78"/>
      <c r="AK36" s="148"/>
      <c r="AL36" s="55"/>
      <c r="AM36" s="59"/>
      <c r="AN36" s="55"/>
      <c r="AO36" s="85"/>
      <c r="AP36" s="85"/>
      <c r="AQ36" s="85"/>
      <c r="AR36" s="56"/>
      <c r="AS36" s="60"/>
      <c r="AT36" s="61"/>
      <c r="AU36" s="142" t="e">
        <f>IF(S36&gt;0,IF(O36="x",S36*#REF!,IF('Streckenübersicht A49'!P38="x",'Streckenübersicht A49'!T38*'Streckenübersicht A49'!$P$10,IF('Streckenübersicht A49'!Q38="x",'Streckenübersicht A49'!T38*'Streckenübersicht A49'!$Q$10))),0)+Tabelle24[[#This Row],[Forstmulcher]]*$W$10</f>
        <v>#REF!</v>
      </c>
      <c r="AV36" s="25" t="e">
        <f>AC36*$AC$10+Z36*$Z$10+AA36*$AA$10+AB36*$AB$10+Tabelle24[[#This Row],[bis 30]]*$Y$10</f>
        <v>#REF!</v>
      </c>
      <c r="AW36" s="25">
        <f>IF(OR(AD36="x",AE36="x",AF36="x",AJ36="x")=TRUE,1+#REF!/100,1)</f>
        <v>1</v>
      </c>
    </row>
    <row r="37" spans="2:59" ht="23.45" customHeight="1" thickBot="1" x14ac:dyDescent="0.3">
      <c r="B37" s="176">
        <v>26</v>
      </c>
      <c r="C37" s="61"/>
      <c r="D37" s="60" t="s">
        <v>108</v>
      </c>
      <c r="E37" s="59"/>
      <c r="F37" s="58">
        <v>44</v>
      </c>
      <c r="G37" s="100"/>
      <c r="H37" s="91"/>
      <c r="I37" s="91"/>
      <c r="J37" s="98"/>
      <c r="K37" s="98"/>
      <c r="L37" s="98"/>
      <c r="M37" s="240"/>
      <c r="N37" s="91" t="s">
        <v>105</v>
      </c>
      <c r="O37" s="56"/>
      <c r="P37" s="54"/>
      <c r="Q37" s="91"/>
      <c r="R37" s="91"/>
      <c r="S37" s="57"/>
      <c r="T37" s="99">
        <v>1</v>
      </c>
      <c r="U37" s="146"/>
      <c r="V37" s="138"/>
      <c r="W37" s="128"/>
      <c r="X37" s="55"/>
      <c r="Y37" s="132"/>
      <c r="Z37" s="57"/>
      <c r="AA37" s="57"/>
      <c r="AB37" s="103"/>
      <c r="AC37" s="104"/>
      <c r="AD37" s="59"/>
      <c r="AE37" s="55"/>
      <c r="AF37" s="55"/>
      <c r="AG37" s="85"/>
      <c r="AH37" s="85"/>
      <c r="AI37" s="85"/>
      <c r="AJ37" s="78"/>
      <c r="AK37" s="148"/>
      <c r="AL37" s="55"/>
      <c r="AM37" s="59"/>
      <c r="AN37" s="55"/>
      <c r="AO37" s="85"/>
      <c r="AP37" s="85"/>
      <c r="AQ37" s="85"/>
      <c r="AR37" s="56"/>
      <c r="AS37" s="60"/>
      <c r="AT37" s="61"/>
      <c r="AU37" s="142" t="e">
        <f>IF(S37&gt;0,IF(O37="x",S37*#REF!,IF('Streckenübersicht A49'!P39="x",'Streckenübersicht A49'!T39*'Streckenübersicht A49'!$P$10,IF('Streckenübersicht A49'!Q39="x",'Streckenübersicht A49'!T39*'Streckenübersicht A49'!$Q$10))),0)+Tabelle24[[#This Row],[Forstmulcher]]*$W$10</f>
        <v>#REF!</v>
      </c>
      <c r="AV37" s="25" t="e">
        <f>AC37*$AC$10+Z37*$Z$10+AA37*$AA$10+AB37*$AB$10+Tabelle24[[#This Row],[bis 30]]*$Y$10</f>
        <v>#REF!</v>
      </c>
      <c r="AW37" s="25">
        <f>IF(OR(AD37="x",AE37="x",AF37="x",AJ37="x")=TRUE,1+#REF!/100,1)</f>
        <v>1</v>
      </c>
    </row>
    <row r="38" spans="2:59" ht="23.45" customHeight="1" thickBot="1" x14ac:dyDescent="0.3">
      <c r="B38" s="176">
        <v>27</v>
      </c>
      <c r="C38" s="61"/>
      <c r="D38" s="60" t="s">
        <v>108</v>
      </c>
      <c r="E38" s="59"/>
      <c r="F38" s="58">
        <v>44</v>
      </c>
      <c r="G38" s="100"/>
      <c r="H38" s="91"/>
      <c r="I38" s="91"/>
      <c r="J38" s="98"/>
      <c r="K38" s="98"/>
      <c r="L38" s="98"/>
      <c r="M38" s="240"/>
      <c r="N38" s="91" t="s">
        <v>105</v>
      </c>
      <c r="O38" s="56"/>
      <c r="P38" s="54"/>
      <c r="Q38" s="91"/>
      <c r="R38" s="91"/>
      <c r="S38" s="57"/>
      <c r="T38" s="99">
        <v>1</v>
      </c>
      <c r="U38" s="146"/>
      <c r="V38" s="138"/>
      <c r="W38" s="128"/>
      <c r="X38" s="55"/>
      <c r="Y38" s="132"/>
      <c r="Z38" s="57"/>
      <c r="AA38" s="57"/>
      <c r="AB38" s="103"/>
      <c r="AC38" s="104"/>
      <c r="AD38" s="59"/>
      <c r="AE38" s="55"/>
      <c r="AF38" s="55"/>
      <c r="AG38" s="85"/>
      <c r="AH38" s="85"/>
      <c r="AI38" s="85"/>
      <c r="AJ38" s="78"/>
      <c r="AK38" s="148"/>
      <c r="AL38" s="55"/>
      <c r="AM38" s="59"/>
      <c r="AN38" s="55"/>
      <c r="AO38" s="85"/>
      <c r="AP38" s="85"/>
      <c r="AQ38" s="85"/>
      <c r="AR38" s="56"/>
      <c r="AS38" s="60"/>
      <c r="AT38" s="61"/>
      <c r="AU38" s="142" t="e">
        <f>IF(S38&gt;0,IF(O38="x",S38*#REF!,IF('Streckenübersicht A49'!P40="x",'Streckenübersicht A49'!T40*'Streckenübersicht A49'!$P$10,IF('Streckenübersicht A49'!Q40="x",'Streckenübersicht A49'!T40*'Streckenübersicht A49'!$Q$10))),0)+Tabelle24[[#This Row],[Forstmulcher]]*$W$10</f>
        <v>#REF!</v>
      </c>
      <c r="AV38" s="25" t="e">
        <f>AC38*$AC$10+Z38*$Z$10+AA38*$AA$10+AB38*$AB$10+Tabelle24[[#This Row],[bis 30]]*$Y$10</f>
        <v>#REF!</v>
      </c>
      <c r="AW38" s="25">
        <f>IF(OR(AD38="x",AE38="x",AF38="x",AJ38="x")=TRUE,1+#REF!/100,1)</f>
        <v>1</v>
      </c>
    </row>
    <row r="39" spans="2:59" ht="23.45" customHeight="1" thickBot="1" x14ac:dyDescent="0.3">
      <c r="B39" s="176">
        <v>28</v>
      </c>
      <c r="C39" s="61"/>
      <c r="D39" s="60" t="s">
        <v>108</v>
      </c>
      <c r="E39" s="59"/>
      <c r="F39" s="58">
        <v>44</v>
      </c>
      <c r="G39" s="100"/>
      <c r="H39" s="91"/>
      <c r="I39" s="91"/>
      <c r="J39" s="98"/>
      <c r="K39" s="98"/>
      <c r="L39" s="98"/>
      <c r="M39" s="240"/>
      <c r="N39" s="91" t="s">
        <v>105</v>
      </c>
      <c r="O39" s="56"/>
      <c r="P39" s="54"/>
      <c r="Q39" s="91"/>
      <c r="R39" s="91"/>
      <c r="S39" s="57"/>
      <c r="T39" s="99">
        <v>1</v>
      </c>
      <c r="U39" s="146"/>
      <c r="V39" s="138"/>
      <c r="W39" s="128"/>
      <c r="X39" s="55"/>
      <c r="Y39" s="132"/>
      <c r="Z39" s="57"/>
      <c r="AA39" s="57"/>
      <c r="AB39" s="103"/>
      <c r="AC39" s="104"/>
      <c r="AD39" s="59"/>
      <c r="AE39" s="55"/>
      <c r="AF39" s="55"/>
      <c r="AG39" s="85"/>
      <c r="AH39" s="85"/>
      <c r="AI39" s="85"/>
      <c r="AJ39" s="78"/>
      <c r="AK39" s="148"/>
      <c r="AL39" s="55"/>
      <c r="AM39" s="59"/>
      <c r="AN39" s="55"/>
      <c r="AO39" s="85"/>
      <c r="AP39" s="85"/>
      <c r="AQ39" s="85"/>
      <c r="AR39" s="56"/>
      <c r="AS39" s="60"/>
      <c r="AT39" s="61"/>
      <c r="AU39" s="142" t="e">
        <f>IF(S39&gt;0,IF(O39="x",S39*#REF!,IF('Streckenübersicht A49'!P41="x",'Streckenübersicht A49'!T41*'Streckenübersicht A49'!$P$10,IF('Streckenübersicht A49'!Q41="x",'Streckenübersicht A49'!T41*'Streckenübersicht A49'!$Q$10))),0)+Tabelle24[[#This Row],[Forstmulcher]]*$W$10</f>
        <v>#REF!</v>
      </c>
      <c r="AV39" s="25" t="e">
        <f>AC39*$AC$10+Z39*$Z$10+AA39*$AA$10+AB39*$AB$10+Tabelle24[[#This Row],[bis 30]]*$Y$10</f>
        <v>#REF!</v>
      </c>
      <c r="AW39" s="25">
        <f>IF(OR(AD39="x",AE39="x",AF39="x",AJ39="x")=TRUE,1+#REF!/100,1)</f>
        <v>1</v>
      </c>
    </row>
    <row r="40" spans="2:59" ht="23.45" customHeight="1" thickBot="1" x14ac:dyDescent="0.3">
      <c r="B40" s="176">
        <v>29</v>
      </c>
      <c r="C40" s="61"/>
      <c r="D40" s="60" t="s">
        <v>108</v>
      </c>
      <c r="E40" s="59"/>
      <c r="F40" s="58">
        <v>44</v>
      </c>
      <c r="G40" s="100"/>
      <c r="H40" s="91"/>
      <c r="I40" s="91"/>
      <c r="J40" s="98"/>
      <c r="K40" s="98"/>
      <c r="L40" s="98"/>
      <c r="M40" s="240"/>
      <c r="N40" s="91" t="s">
        <v>105</v>
      </c>
      <c r="O40" s="56"/>
      <c r="P40" s="54"/>
      <c r="Q40" s="91"/>
      <c r="R40" s="91"/>
      <c r="S40" s="57"/>
      <c r="T40" s="99">
        <v>1</v>
      </c>
      <c r="U40" s="146"/>
      <c r="V40" s="138"/>
      <c r="W40" s="128"/>
      <c r="X40" s="55"/>
      <c r="Y40" s="132"/>
      <c r="Z40" s="57"/>
      <c r="AA40" s="57"/>
      <c r="AB40" s="103"/>
      <c r="AC40" s="104"/>
      <c r="AD40" s="59"/>
      <c r="AE40" s="55"/>
      <c r="AF40" s="55"/>
      <c r="AG40" s="85"/>
      <c r="AH40" s="85"/>
      <c r="AI40" s="85"/>
      <c r="AJ40" s="78"/>
      <c r="AK40" s="148"/>
      <c r="AL40" s="55"/>
      <c r="AM40" s="59"/>
      <c r="AN40" s="55"/>
      <c r="AO40" s="85"/>
      <c r="AP40" s="85"/>
      <c r="AQ40" s="85"/>
      <c r="AR40" s="56"/>
      <c r="AS40" s="60"/>
      <c r="AT40" s="61"/>
      <c r="AU40" s="142" t="e">
        <f>IF(S40&gt;0,IF(O40="x",S40*#REF!,IF('Streckenübersicht A49'!P42="x",'Streckenübersicht A49'!T42*'Streckenübersicht A49'!$P$10,IF('Streckenübersicht A49'!Q42="x",'Streckenübersicht A49'!T42*'Streckenübersicht A49'!$Q$10))),0)+Tabelle24[[#This Row],[Forstmulcher]]*$W$10</f>
        <v>#REF!</v>
      </c>
      <c r="AV40" s="25" t="e">
        <f>AC40*$AC$10+Z40*$Z$10+AA40*$AA$10+AB40*$AB$10+Tabelle24[[#This Row],[bis 30]]*$Y$10</f>
        <v>#REF!</v>
      </c>
      <c r="AW40" s="25">
        <f>IF(OR(AD40="x",AE40="x",AF40="x",AJ40="x")=TRUE,1+#REF!/100,1)</f>
        <v>1</v>
      </c>
    </row>
    <row r="41" spans="2:59" ht="23.45" customHeight="1" thickBot="1" x14ac:dyDescent="0.3">
      <c r="B41" s="156" t="s">
        <v>33</v>
      </c>
      <c r="C41" s="156"/>
      <c r="D41" s="157"/>
      <c r="E41" s="158"/>
      <c r="F41" s="158"/>
      <c r="G41" s="158"/>
      <c r="H41" s="159"/>
      <c r="I41" s="159"/>
      <c r="J41" s="159"/>
      <c r="K41" s="159"/>
      <c r="L41" s="159"/>
      <c r="M41" s="160"/>
      <c r="N41" s="159"/>
      <c r="O41" s="161"/>
      <c r="P41" s="162"/>
      <c r="Q41" s="159"/>
      <c r="R41" s="159"/>
      <c r="S41" s="163">
        <f>SUBTOTAL(109,Tabelle24[Bearbeitete Fläche])</f>
        <v>14700</v>
      </c>
      <c r="T41" s="159">
        <f>SUBTOTAL(103,Tabelle24[Anzahl Flächen])</f>
        <v>29</v>
      </c>
      <c r="U41" s="163"/>
      <c r="V41" s="159"/>
      <c r="W41" s="163">
        <f>SUBTOTAL(109,Tabelle24[Forstmulcher])</f>
        <v>0</v>
      </c>
      <c r="X41" s="158"/>
      <c r="Y41" s="164">
        <f>SUBTOTAL(109,Tabelle24[bis 30])</f>
        <v>1145</v>
      </c>
      <c r="Z41" s="165">
        <f>SUBTOTAL(109,Tabelle24[30-50])</f>
        <v>200</v>
      </c>
      <c r="AA41" s="166">
        <f>SUBTOTAL(109,Tabelle24[50-75])</f>
        <v>7</v>
      </c>
      <c r="AB41" s="166">
        <f>SUBTOTAL(109,Tabelle24[75-100])</f>
        <v>0</v>
      </c>
      <c r="AC41" s="167">
        <f>SUBTOTAL(109,Tabelle24[100-125])</f>
        <v>0</v>
      </c>
      <c r="AD41" s="158"/>
      <c r="AE41" s="159"/>
      <c r="AF41" s="159"/>
      <c r="AG41" s="159"/>
      <c r="AH41" s="159"/>
      <c r="AI41" s="159"/>
      <c r="AJ41" s="161"/>
      <c r="AK41" s="168"/>
      <c r="AL41" s="158"/>
      <c r="AM41" s="159"/>
      <c r="AN41" s="159"/>
      <c r="AO41" s="159"/>
      <c r="AP41" s="159"/>
      <c r="AQ41" s="159"/>
      <c r="AR41" s="161"/>
      <c r="AS41" s="169"/>
      <c r="AT41" s="169"/>
      <c r="AU41" s="170"/>
      <c r="AV41" s="171"/>
      <c r="AW41" s="172"/>
    </row>
    <row r="42" spans="2:59" x14ac:dyDescent="0.25">
      <c r="B42" s="93" t="s">
        <v>110</v>
      </c>
      <c r="C42" s="93"/>
      <c r="D42" s="93"/>
      <c r="E42" s="93"/>
      <c r="F42" s="93"/>
      <c r="G42" s="93"/>
      <c r="H42" s="93"/>
      <c r="I42" s="93"/>
      <c r="J42" s="175" t="s">
        <v>113</v>
      </c>
      <c r="L42" s="94"/>
      <c r="M42" s="94"/>
      <c r="N42" s="93"/>
      <c r="O42" s="93"/>
      <c r="P42" s="93"/>
      <c r="Q42" s="95"/>
      <c r="R42" s="95"/>
      <c r="S42" s="95"/>
      <c r="T42" s="95"/>
      <c r="U42" s="95"/>
      <c r="W42" s="93" t="s">
        <v>90</v>
      </c>
      <c r="AA42" s="1"/>
      <c r="AD42" s="93" t="s">
        <v>93</v>
      </c>
      <c r="AE42" s="1"/>
      <c r="AF42" s="1"/>
      <c r="AQ42" s="93" t="s">
        <v>91</v>
      </c>
    </row>
    <row r="43" spans="2:59" x14ac:dyDescent="0.25">
      <c r="V43" s="4"/>
      <c r="AE43" s="4"/>
      <c r="AF43" s="4"/>
      <c r="AG43" s="4"/>
      <c r="AH43" s="4"/>
      <c r="AI43" s="4"/>
      <c r="AJ43" s="4"/>
      <c r="AK43" s="4"/>
      <c r="AL43" s="4"/>
      <c r="AP43" s="4"/>
      <c r="AQ43" s="4"/>
      <c r="AR43" s="4"/>
      <c r="AS43" s="4"/>
      <c r="AT43" s="4"/>
      <c r="AU43" s="4"/>
      <c r="AW43" s="4"/>
    </row>
    <row r="44" spans="2:59" x14ac:dyDescent="0.25">
      <c r="B44" s="4"/>
      <c r="C44" s="4"/>
      <c r="D44" s="4"/>
      <c r="E44" s="4"/>
      <c r="F44" s="4"/>
      <c r="G44" s="4"/>
      <c r="H44" s="7"/>
      <c r="I44" s="7"/>
      <c r="J44" s="7"/>
      <c r="K44" s="7"/>
      <c r="L44" s="4"/>
      <c r="M44" s="4"/>
      <c r="N44" s="6"/>
      <c r="O44" s="6"/>
      <c r="P44" s="6"/>
      <c r="Q44" s="6"/>
      <c r="R44" s="6"/>
      <c r="S44" s="18"/>
      <c r="T44" s="18"/>
      <c r="U44" s="18"/>
      <c r="W44" s="18"/>
      <c r="X44" s="6"/>
      <c r="Y44" s="6"/>
      <c r="Z44" s="6"/>
      <c r="AA44" s="36"/>
      <c r="AB44" s="6"/>
      <c r="AC44" s="6"/>
      <c r="AD44" s="22"/>
      <c r="AF44" s="1"/>
      <c r="AM44" s="6"/>
      <c r="AN44" s="6"/>
      <c r="AO44" s="6"/>
      <c r="AV44" s="6"/>
    </row>
    <row r="45" spans="2:59" x14ac:dyDescent="0.25">
      <c r="AB45" s="14"/>
    </row>
    <row r="46" spans="2:59" x14ac:dyDescent="0.25">
      <c r="H46" s="9"/>
      <c r="I46" s="9"/>
      <c r="J46" s="9"/>
      <c r="K46" s="9"/>
      <c r="S46" s="129"/>
      <c r="T46" s="129"/>
      <c r="U46" s="129"/>
    </row>
    <row r="47" spans="2:59" x14ac:dyDescent="0.25">
      <c r="H47" s="9"/>
      <c r="I47" s="9"/>
      <c r="J47" s="9"/>
      <c r="K47" s="9"/>
    </row>
  </sheetData>
  <sheetProtection formatCells="0" formatColumns="0" formatRows="0" insertColumns="0" insertRows="0" deleteColumns="0" deleteRows="0" sort="0" autoFilter="0" pivotTables="0"/>
  <mergeCells count="51">
    <mergeCell ref="AU6:AU7"/>
    <mergeCell ref="AV6:AV7"/>
    <mergeCell ref="AW6:AW7"/>
    <mergeCell ref="N7:N8"/>
    <mergeCell ref="O7:O8"/>
    <mergeCell ref="AM6:AM8"/>
    <mergeCell ref="AN6:AN8"/>
    <mergeCell ref="AO6:AO8"/>
    <mergeCell ref="AP6:AP8"/>
    <mergeCell ref="AQ6:AQ8"/>
    <mergeCell ref="AR6:AR8"/>
    <mergeCell ref="AG6:AG8"/>
    <mergeCell ref="AH6:AH8"/>
    <mergeCell ref="AI6:AI8"/>
    <mergeCell ref="AJ6:AJ8"/>
    <mergeCell ref="AK6:AK8"/>
    <mergeCell ref="B6:B9"/>
    <mergeCell ref="C6:C9"/>
    <mergeCell ref="D6:D9"/>
    <mergeCell ref="E6:E9"/>
    <mergeCell ref="F6:F9"/>
    <mergeCell ref="G6:G9"/>
    <mergeCell ref="P5:X5"/>
    <mergeCell ref="Y5:AC5"/>
    <mergeCell ref="AD5:AJ5"/>
    <mergeCell ref="AK5:AR5"/>
    <mergeCell ref="Z6:Z8"/>
    <mergeCell ref="H6:I6"/>
    <mergeCell ref="J6:K6"/>
    <mergeCell ref="L6:L9"/>
    <mergeCell ref="M6:M8"/>
    <mergeCell ref="N6:O6"/>
    <mergeCell ref="P6:P8"/>
    <mergeCell ref="U6:U8"/>
    <mergeCell ref="V6:V8"/>
    <mergeCell ref="W6:W8"/>
    <mergeCell ref="X6:X8"/>
    <mergeCell ref="AS5:AS8"/>
    <mergeCell ref="AT5:AT9"/>
    <mergeCell ref="Q6:Q8"/>
    <mergeCell ref="R6:R8"/>
    <mergeCell ref="S6:S8"/>
    <mergeCell ref="T6:T8"/>
    <mergeCell ref="Y6:Y8"/>
    <mergeCell ref="AL6:AL8"/>
    <mergeCell ref="AA6:AA8"/>
    <mergeCell ref="AB6:AB8"/>
    <mergeCell ref="AC6:AC8"/>
    <mergeCell ref="AD6:AD8"/>
    <mergeCell ref="AE6:AE8"/>
    <mergeCell ref="AF6:AF8"/>
  </mergeCells>
  <phoneticPr fontId="26" type="noConversion"/>
  <dataValidations count="10">
    <dataValidation type="list" allowBlank="1" showInputMessage="1" showErrorMessage="1" sqref="R12:R40" xr:uid="{A1B35CD8-18AE-40CB-AE57-741724E84441}">
      <formula1>"00.02.0001, 00.02.0002, 00.02.0003"</formula1>
    </dataValidation>
    <dataValidation type="list" allowBlank="1" showInputMessage="1" showErrorMessage="1" sqref="D12:D40" xr:uid="{F39231A6-FBBA-4BD7-9ECE-73825AD0799D}">
      <formula1>"Baunatal"</formula1>
    </dataValidation>
    <dataValidation type="list" allowBlank="1" showInputMessage="1" showErrorMessage="1" sqref="N12:N40" xr:uid="{EB9E8974-6F1E-469C-899C-52413EA8C5C1}">
      <formula1>"L,R"</formula1>
    </dataValidation>
    <dataValidation type="whole" allowBlank="1" showInputMessage="1" showErrorMessage="1" sqref="Y12:AC40" xr:uid="{FABB0C54-63FC-4AFB-89B5-6A87AE730D25}">
      <formula1>1</formula1>
      <formula2>500</formula2>
    </dataValidation>
    <dataValidation type="whole" allowBlank="1" showInputMessage="1" showErrorMessage="1" sqref="W12:W40" xr:uid="{0472A626-C1B7-4F10-8421-35F32A597EEB}">
      <formula1>0</formula1>
      <formula2>20000</formula2>
    </dataValidation>
    <dataValidation type="decimal" allowBlank="1" showInputMessage="1" showErrorMessage="1" sqref="U12:V40" xr:uid="{A2A69A6A-243F-41AC-81D8-6F2A6EFC89A2}">
      <formula1>0</formula1>
      <formula2>150</formula2>
    </dataValidation>
    <dataValidation type="whole" allowBlank="1" showInputMessage="1" showErrorMessage="1" sqref="S12:T40" xr:uid="{210FD38A-D524-41C3-822D-B81680147F32}">
      <formula1>0</formula1>
      <formula2>100000</formula2>
    </dataValidation>
    <dataValidation type="whole" allowBlank="1" showInputMessage="1" showErrorMessage="1" sqref="X12:X40" xr:uid="{77BB2B8C-761D-4B9B-87E7-8A753EBE86BC}">
      <formula1>0</formula1>
      <formula2>100</formula2>
    </dataValidation>
    <dataValidation type="list" allowBlank="1" showInputMessage="1" showErrorMessage="1" sqref="O12:Q40 AD12:AR40" xr:uid="{1B94CA97-0191-448B-A9A2-12AAEEB662FC}">
      <formula1>"x"</formula1>
    </dataValidation>
    <dataValidation type="list" allowBlank="1" showInputMessage="1" showErrorMessage="1" sqref="AM11" xr:uid="{A06298D3-5E70-431E-A542-E845F3D84640}">
      <formula1>"Alsfeld,Langenselbold"</formula1>
    </dataValidation>
  </dataValidations>
  <pageMargins left="0.39370078740157483" right="0.39370078740157483" top="0.27559055118110237" bottom="1.1417322834645669" header="0.23622047244094491" footer="0.31496062992125984"/>
  <pageSetup paperSize="8" scale="54" fitToHeight="12" orientation="landscape" r:id="rId1"/>
  <headerFooter differentFirst="1">
    <oddFooter xml:space="preserve">&amp;L&amp;14______________________________________________________________________________________________________________________________________________________________________________________
&amp;R&amp;P/&amp;N                          </oddFooter>
    <firstHeader>&amp;R&amp;G</firstHeader>
  </headerFooter>
  <legacyDrawing r:id="rId2"/>
  <legacyDrawingHF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34"/>
  <sheetViews>
    <sheetView topLeftCell="A7" zoomScale="90" zoomScaleNormal="90" workbookViewId="0">
      <selection activeCell="AU15" sqref="AU15"/>
    </sheetView>
  </sheetViews>
  <sheetFormatPr baseColWidth="10" defaultColWidth="11.42578125" defaultRowHeight="15" x14ac:dyDescent="0.25"/>
  <cols>
    <col min="1" max="1" width="7.5703125" style="1" customWidth="1"/>
    <col min="2" max="2" width="5.5703125" style="1" customWidth="1"/>
    <col min="3" max="3" width="5.5703125" style="1" hidden="1" customWidth="1"/>
    <col min="4" max="4" width="13" style="1" customWidth="1"/>
    <col min="5" max="5" width="4.85546875" style="1" hidden="1" customWidth="1"/>
    <col min="6" max="6" width="8.140625" style="1" customWidth="1"/>
    <col min="7" max="7" width="9" style="1" customWidth="1"/>
    <col min="8" max="8" width="21.140625" style="1" customWidth="1"/>
    <col min="9" max="9" width="20.42578125" style="1" customWidth="1"/>
    <col min="10" max="11" width="9.28515625" style="1" customWidth="1"/>
    <col min="12" max="12" width="7.140625" style="1" customWidth="1"/>
    <col min="13" max="13" width="11.140625" style="1" customWidth="1"/>
    <col min="14" max="14" width="7.85546875" style="1" customWidth="1"/>
    <col min="15" max="15" width="8.42578125" style="1" customWidth="1"/>
    <col min="16" max="17" width="6.140625" style="1" customWidth="1"/>
    <col min="18" max="19" width="13.5703125" style="1" customWidth="1"/>
    <col min="20" max="20" width="7.28515625" style="14" customWidth="1"/>
    <col min="21" max="22" width="7" style="14" customWidth="1"/>
    <col min="23" max="23" width="9" customWidth="1"/>
    <col min="24" max="24" width="7" style="1" customWidth="1"/>
    <col min="25" max="26" width="6.7109375" style="1" customWidth="1"/>
    <col min="27" max="27" width="6.42578125" style="1" customWidth="1"/>
    <col min="28" max="28" width="6.42578125" style="33" customWidth="1"/>
    <col min="29" max="30" width="6.42578125" style="1" customWidth="1"/>
    <col min="31" max="31" width="6.42578125" style="19" customWidth="1"/>
    <col min="32" max="37" width="5.28515625" customWidth="1"/>
    <col min="38" max="39" width="5.140625" customWidth="1"/>
    <col min="40" max="40" width="5.5703125" style="1" customWidth="1"/>
    <col min="41" max="42" width="5.140625" style="1" customWidth="1"/>
    <col min="43" max="45" width="5.140625" customWidth="1"/>
    <col min="46" max="46" width="13.7109375" customWidth="1"/>
    <col min="47" max="47" width="36.42578125" customWidth="1"/>
    <col min="48" max="48" width="11" hidden="1" customWidth="1"/>
    <col min="49" max="49" width="12.85546875" style="1" hidden="1" customWidth="1"/>
    <col min="50" max="50" width="9.85546875" hidden="1" customWidth="1"/>
    <col min="51" max="51" width="9.85546875" customWidth="1"/>
    <col min="52" max="52" width="4.5703125" customWidth="1"/>
    <col min="53" max="53" width="11.5703125"/>
    <col min="54" max="54" width="7.140625" style="27" customWidth="1"/>
    <col min="55" max="56" width="7.28515625" style="1" customWidth="1"/>
    <col min="57" max="57" width="12.85546875" style="1" customWidth="1"/>
    <col min="58" max="58" width="6.140625" style="1" customWidth="1"/>
    <col min="59" max="59" width="10.42578125" style="14" customWidth="1"/>
    <col min="60" max="60" width="12.28515625" style="14" customWidth="1"/>
    <col min="61" max="61" width="11.42578125" style="1"/>
    <col min="62" max="62" width="37.42578125" style="1" bestFit="1" customWidth="1"/>
    <col min="63" max="16384" width="11.42578125" style="1"/>
  </cols>
  <sheetData>
    <row r="1" spans="1:60" s="149" customFormat="1" ht="30.75" customHeight="1" x14ac:dyDescent="0.25">
      <c r="B1" s="150" t="s">
        <v>103</v>
      </c>
      <c r="C1" s="150"/>
      <c r="D1" s="150"/>
      <c r="E1" s="150"/>
      <c r="F1" s="150"/>
      <c r="G1" s="150"/>
      <c r="H1" s="150" t="s">
        <v>108</v>
      </c>
      <c r="I1" s="151"/>
      <c r="J1" s="151"/>
      <c r="K1" s="151"/>
      <c r="L1" s="152"/>
      <c r="M1" s="152"/>
      <c r="T1" s="153"/>
      <c r="U1" s="153"/>
      <c r="V1" s="153"/>
      <c r="W1" s="154"/>
      <c r="X1" s="154"/>
      <c r="Z1" s="154"/>
      <c r="AD1" s="155"/>
      <c r="AV1" s="153"/>
    </row>
    <row r="2" spans="1:60" ht="22.5" customHeight="1" x14ac:dyDescent="0.25">
      <c r="B2" s="10" t="s">
        <v>62</v>
      </c>
      <c r="C2" s="10"/>
      <c r="D2" s="10"/>
      <c r="E2" s="10"/>
      <c r="F2" s="10"/>
      <c r="G2" s="10"/>
      <c r="W2" s="19"/>
      <c r="X2" s="19"/>
      <c r="Z2" s="19"/>
      <c r="AB2" s="1"/>
      <c r="AD2" s="33"/>
      <c r="AE2" s="1"/>
      <c r="AF2" s="1"/>
      <c r="AG2" s="1"/>
      <c r="AH2" s="1"/>
      <c r="AI2" s="1"/>
      <c r="AJ2" s="1"/>
      <c r="AK2" s="1"/>
      <c r="AL2" s="1"/>
      <c r="AM2" s="1"/>
      <c r="AQ2" s="1"/>
      <c r="AR2" s="1"/>
      <c r="AS2" s="1"/>
      <c r="AT2" s="1"/>
      <c r="AU2" s="1"/>
      <c r="AV2" s="14"/>
      <c r="AX2" s="27"/>
      <c r="AY2" s="1"/>
      <c r="AZ2" s="1"/>
      <c r="BA2" s="1"/>
      <c r="BB2" s="1"/>
      <c r="BG2" s="1"/>
      <c r="BH2" s="1"/>
    </row>
    <row r="3" spans="1:60" ht="22.5" customHeight="1" x14ac:dyDescent="0.3">
      <c r="B3" s="10"/>
      <c r="C3" s="10"/>
      <c r="D3" s="173" t="s">
        <v>104</v>
      </c>
      <c r="E3" s="10"/>
      <c r="F3" s="10"/>
      <c r="G3" s="10"/>
      <c r="W3" s="19"/>
      <c r="X3" s="19"/>
      <c r="Z3" s="19"/>
      <c r="AB3" s="1"/>
      <c r="AD3" s="33"/>
      <c r="AE3" s="1"/>
      <c r="AF3" s="1"/>
      <c r="AG3" s="1"/>
      <c r="AH3" s="1"/>
      <c r="AI3" s="1"/>
      <c r="AJ3" s="1"/>
      <c r="AK3" s="1"/>
      <c r="AL3" s="1"/>
      <c r="AM3" s="1"/>
      <c r="AQ3" s="1"/>
      <c r="AR3" s="1"/>
      <c r="AS3" s="1"/>
      <c r="AT3" s="1"/>
      <c r="AU3" s="1"/>
      <c r="AV3" s="14"/>
      <c r="AX3" s="27"/>
      <c r="AY3" s="1"/>
      <c r="AZ3" s="1"/>
      <c r="BA3" s="1"/>
      <c r="BB3" s="1"/>
      <c r="BG3" s="1"/>
      <c r="BH3" s="1"/>
    </row>
    <row r="4" spans="1:60" ht="16.5" customHeight="1" thickBot="1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"/>
      <c r="O4" s="5"/>
      <c r="P4" s="5"/>
      <c r="Q4" s="5"/>
      <c r="R4" s="5"/>
      <c r="S4" s="5"/>
      <c r="T4" s="15"/>
      <c r="U4" s="15"/>
      <c r="V4" s="15"/>
      <c r="W4" s="20"/>
      <c r="X4" s="20"/>
      <c r="Y4" s="5"/>
      <c r="Z4" s="20"/>
      <c r="AA4" s="5"/>
      <c r="AB4" s="5"/>
      <c r="AC4" s="5"/>
      <c r="AD4" s="34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3"/>
      <c r="AV4" s="15"/>
      <c r="AW4" s="5"/>
      <c r="AX4" s="28"/>
      <c r="AY4" s="3"/>
      <c r="AZ4" s="3"/>
      <c r="BA4" s="1"/>
      <c r="BB4" s="1"/>
      <c r="BG4" s="1"/>
      <c r="BH4" s="1"/>
    </row>
    <row r="5" spans="1:60" ht="21" customHeight="1" thickBot="1" x14ac:dyDescent="0.3">
      <c r="B5" s="2"/>
      <c r="C5" s="2"/>
      <c r="D5" s="2"/>
      <c r="E5" s="2"/>
      <c r="F5" s="2"/>
      <c r="G5" s="2"/>
      <c r="N5" s="4"/>
      <c r="O5" s="4"/>
      <c r="P5" s="277" t="s">
        <v>39</v>
      </c>
      <c r="Q5" s="278"/>
      <c r="R5" s="278"/>
      <c r="S5" s="278"/>
      <c r="T5" s="278"/>
      <c r="U5" s="278"/>
      <c r="V5" s="278"/>
      <c r="W5" s="278"/>
      <c r="X5" s="278"/>
      <c r="Y5" s="279"/>
      <c r="Z5" s="280" t="s">
        <v>53</v>
      </c>
      <c r="AA5" s="281"/>
      <c r="AB5" s="281"/>
      <c r="AC5" s="281"/>
      <c r="AD5" s="282"/>
      <c r="AE5" s="283" t="s">
        <v>36</v>
      </c>
      <c r="AF5" s="283"/>
      <c r="AG5" s="283"/>
      <c r="AH5" s="283"/>
      <c r="AI5" s="283"/>
      <c r="AJ5" s="283"/>
      <c r="AK5" s="284"/>
      <c r="AL5" s="280" t="s">
        <v>37</v>
      </c>
      <c r="AM5" s="281"/>
      <c r="AN5" s="281"/>
      <c r="AO5" s="281"/>
      <c r="AP5" s="281"/>
      <c r="AQ5" s="281"/>
      <c r="AR5" s="281"/>
      <c r="AS5" s="282"/>
      <c r="AT5" s="256" t="s">
        <v>0</v>
      </c>
      <c r="AU5" s="258" t="s">
        <v>100</v>
      </c>
      <c r="AV5" s="16"/>
      <c r="AW5" s="4"/>
      <c r="AX5" s="29"/>
      <c r="AY5" s="1"/>
      <c r="AZ5" s="1"/>
      <c r="BA5" s="1"/>
      <c r="BB5" s="1"/>
      <c r="BG5" s="1"/>
      <c r="BH5" s="1"/>
    </row>
    <row r="6" spans="1:60" s="4" customFormat="1" ht="23.25" customHeight="1" x14ac:dyDescent="0.2">
      <c r="B6" s="256" t="s">
        <v>63</v>
      </c>
      <c r="C6" s="256" t="s">
        <v>77</v>
      </c>
      <c r="D6" s="295" t="s">
        <v>50</v>
      </c>
      <c r="E6" s="296" t="s">
        <v>51</v>
      </c>
      <c r="F6" s="298" t="s">
        <v>61</v>
      </c>
      <c r="G6" s="271" t="s">
        <v>76</v>
      </c>
      <c r="H6" s="285" t="s">
        <v>1</v>
      </c>
      <c r="I6" s="286"/>
      <c r="J6" s="285" t="s">
        <v>57</v>
      </c>
      <c r="K6" s="286"/>
      <c r="L6" s="260" t="s">
        <v>60</v>
      </c>
      <c r="M6" s="287" t="s">
        <v>79</v>
      </c>
      <c r="N6" s="285" t="s">
        <v>2</v>
      </c>
      <c r="O6" s="284"/>
      <c r="P6" s="275" t="s">
        <v>107</v>
      </c>
      <c r="Q6" s="260" t="s">
        <v>109</v>
      </c>
      <c r="R6" s="260" t="s">
        <v>114</v>
      </c>
      <c r="S6" s="260" t="s">
        <v>118</v>
      </c>
      <c r="T6" s="263" t="s">
        <v>99</v>
      </c>
      <c r="U6" s="263" t="s">
        <v>97</v>
      </c>
      <c r="V6" s="260" t="s">
        <v>83</v>
      </c>
      <c r="W6" s="289" t="s">
        <v>85</v>
      </c>
      <c r="X6" s="291" t="s">
        <v>78</v>
      </c>
      <c r="Y6" s="260" t="s">
        <v>11</v>
      </c>
      <c r="Z6" s="266" t="s">
        <v>89</v>
      </c>
      <c r="AA6" s="271" t="s">
        <v>40</v>
      </c>
      <c r="AB6" s="271" t="s">
        <v>41</v>
      </c>
      <c r="AC6" s="271" t="s">
        <v>42</v>
      </c>
      <c r="AD6" s="273" t="s">
        <v>43</v>
      </c>
      <c r="AE6" s="275" t="s">
        <v>54</v>
      </c>
      <c r="AF6" s="260" t="s">
        <v>8</v>
      </c>
      <c r="AG6" s="260" t="s">
        <v>7</v>
      </c>
      <c r="AH6" s="260" t="s">
        <v>45</v>
      </c>
      <c r="AI6" s="260" t="s">
        <v>86</v>
      </c>
      <c r="AJ6" s="260" t="s">
        <v>6</v>
      </c>
      <c r="AK6" s="310" t="s">
        <v>119</v>
      </c>
      <c r="AL6" s="275" t="s">
        <v>38</v>
      </c>
      <c r="AM6" s="268" t="s">
        <v>46</v>
      </c>
      <c r="AN6" s="260" t="s">
        <v>47</v>
      </c>
      <c r="AO6" s="263" t="s">
        <v>92</v>
      </c>
      <c r="AP6" s="263" t="s">
        <v>52</v>
      </c>
      <c r="AQ6" s="263" t="s">
        <v>44</v>
      </c>
      <c r="AR6" s="263" t="s">
        <v>48</v>
      </c>
      <c r="AS6" s="308" t="s">
        <v>82</v>
      </c>
      <c r="AT6" s="257"/>
      <c r="AU6" s="259"/>
      <c r="AV6" s="300" t="s">
        <v>14</v>
      </c>
      <c r="AW6" s="302" t="s">
        <v>15</v>
      </c>
      <c r="AX6" s="304" t="s">
        <v>16</v>
      </c>
    </row>
    <row r="7" spans="1:60" s="4" customFormat="1" ht="77.25" customHeight="1" x14ac:dyDescent="0.2">
      <c r="B7" s="294"/>
      <c r="C7" s="294"/>
      <c r="D7" s="294"/>
      <c r="E7" s="297"/>
      <c r="F7" s="299"/>
      <c r="G7" s="272"/>
      <c r="H7" s="23" t="s">
        <v>55</v>
      </c>
      <c r="I7" s="23" t="s">
        <v>56</v>
      </c>
      <c r="J7" s="13" t="s">
        <v>9</v>
      </c>
      <c r="K7" s="13" t="s">
        <v>10</v>
      </c>
      <c r="L7" s="261"/>
      <c r="M7" s="288"/>
      <c r="N7" s="306" t="s">
        <v>59</v>
      </c>
      <c r="O7" s="307" t="s">
        <v>58</v>
      </c>
      <c r="P7" s="276"/>
      <c r="Q7" s="261"/>
      <c r="R7" s="261"/>
      <c r="S7" s="261"/>
      <c r="T7" s="264"/>
      <c r="U7" s="264"/>
      <c r="V7" s="261"/>
      <c r="W7" s="290"/>
      <c r="X7" s="292"/>
      <c r="Y7" s="261"/>
      <c r="Z7" s="267"/>
      <c r="AA7" s="272"/>
      <c r="AB7" s="272"/>
      <c r="AC7" s="272"/>
      <c r="AD7" s="274"/>
      <c r="AE7" s="276"/>
      <c r="AF7" s="261"/>
      <c r="AG7" s="261"/>
      <c r="AH7" s="261"/>
      <c r="AI7" s="261"/>
      <c r="AJ7" s="261"/>
      <c r="AK7" s="311"/>
      <c r="AL7" s="276"/>
      <c r="AM7" s="269"/>
      <c r="AN7" s="261"/>
      <c r="AO7" s="264"/>
      <c r="AP7" s="264"/>
      <c r="AQ7" s="264"/>
      <c r="AR7" s="264"/>
      <c r="AS7" s="309"/>
      <c r="AT7" s="257"/>
      <c r="AU7" s="259"/>
      <c r="AV7" s="301"/>
      <c r="AW7" s="303"/>
      <c r="AX7" s="305"/>
    </row>
    <row r="8" spans="1:60" s="4" customFormat="1" ht="11.25" customHeight="1" x14ac:dyDescent="0.2">
      <c r="B8" s="294"/>
      <c r="C8" s="294"/>
      <c r="D8" s="294"/>
      <c r="E8" s="297"/>
      <c r="F8" s="299"/>
      <c r="G8" s="272"/>
      <c r="H8" s="13"/>
      <c r="I8" s="13"/>
      <c r="J8" s="13"/>
      <c r="K8" s="13"/>
      <c r="L8" s="261"/>
      <c r="M8" s="288"/>
      <c r="N8" s="272"/>
      <c r="O8" s="274"/>
      <c r="P8" s="276"/>
      <c r="Q8" s="261"/>
      <c r="R8" s="262"/>
      <c r="S8" s="262"/>
      <c r="T8" s="264"/>
      <c r="U8" s="265"/>
      <c r="V8" s="262"/>
      <c r="W8" s="290"/>
      <c r="X8" s="293"/>
      <c r="Y8" s="261"/>
      <c r="Z8" s="267"/>
      <c r="AA8" s="272"/>
      <c r="AB8" s="272"/>
      <c r="AC8" s="272"/>
      <c r="AD8" s="274"/>
      <c r="AE8" s="276"/>
      <c r="AF8" s="261"/>
      <c r="AG8" s="261"/>
      <c r="AH8" s="261"/>
      <c r="AI8" s="262"/>
      <c r="AJ8" s="262"/>
      <c r="AK8" s="311"/>
      <c r="AL8" s="312"/>
      <c r="AM8" s="270"/>
      <c r="AN8" s="261"/>
      <c r="AO8" s="264"/>
      <c r="AP8" s="264"/>
      <c r="AQ8" s="264"/>
      <c r="AR8" s="265"/>
      <c r="AS8" s="309"/>
      <c r="AT8" s="257"/>
      <c r="AU8" s="259"/>
      <c r="AV8" s="113"/>
      <c r="AW8" s="114"/>
      <c r="AX8" s="115"/>
    </row>
    <row r="9" spans="1:60" s="11" customFormat="1" ht="11.25" customHeight="1" thickBot="1" x14ac:dyDescent="0.25">
      <c r="B9" s="294"/>
      <c r="C9" s="294"/>
      <c r="D9" s="294"/>
      <c r="E9" s="297"/>
      <c r="F9" s="299"/>
      <c r="G9" s="272"/>
      <c r="H9" s="13"/>
      <c r="I9" s="13"/>
      <c r="J9" s="13"/>
      <c r="K9" s="13"/>
      <c r="L9" s="261"/>
      <c r="M9" s="130"/>
      <c r="N9" s="117" t="s">
        <v>35</v>
      </c>
      <c r="O9" s="118" t="s">
        <v>5</v>
      </c>
      <c r="P9" s="119" t="s">
        <v>5</v>
      </c>
      <c r="Q9" s="117" t="s">
        <v>5</v>
      </c>
      <c r="R9" s="117"/>
      <c r="S9" s="117" t="s">
        <v>5</v>
      </c>
      <c r="T9" s="120" t="s">
        <v>3</v>
      </c>
      <c r="U9" s="120" t="s">
        <v>13</v>
      </c>
      <c r="V9" s="120" t="s">
        <v>4</v>
      </c>
      <c r="W9" s="140" t="s">
        <v>4</v>
      </c>
      <c r="X9" s="139" t="s">
        <v>3</v>
      </c>
      <c r="Y9" s="82" t="s">
        <v>12</v>
      </c>
      <c r="Z9" s="116" t="s">
        <v>13</v>
      </c>
      <c r="AA9" s="121" t="s">
        <v>13</v>
      </c>
      <c r="AB9" s="82" t="s">
        <v>13</v>
      </c>
      <c r="AC9" s="82" t="s">
        <v>13</v>
      </c>
      <c r="AD9" s="122" t="s">
        <v>13</v>
      </c>
      <c r="AE9" s="121" t="s">
        <v>5</v>
      </c>
      <c r="AF9" s="82" t="s">
        <v>5</v>
      </c>
      <c r="AG9" s="82" t="s">
        <v>5</v>
      </c>
      <c r="AH9" s="123" t="s">
        <v>5</v>
      </c>
      <c r="AI9" s="123" t="s">
        <v>5</v>
      </c>
      <c r="AJ9" s="123" t="s">
        <v>5</v>
      </c>
      <c r="AK9" s="124" t="s">
        <v>5</v>
      </c>
      <c r="AL9" s="125" t="s">
        <v>5</v>
      </c>
      <c r="AM9" s="82" t="s">
        <v>5</v>
      </c>
      <c r="AN9" s="82" t="s">
        <v>5</v>
      </c>
      <c r="AO9" s="82" t="s">
        <v>5</v>
      </c>
      <c r="AP9" s="82" t="s">
        <v>5</v>
      </c>
      <c r="AQ9" s="82" t="s">
        <v>5</v>
      </c>
      <c r="AR9" s="82" t="s">
        <v>5</v>
      </c>
      <c r="AS9" s="123" t="s">
        <v>5</v>
      </c>
      <c r="AT9" s="126" t="s">
        <v>148</v>
      </c>
      <c r="AU9" s="259"/>
      <c r="AV9" s="86"/>
      <c r="AW9" s="64"/>
      <c r="AX9" s="48"/>
    </row>
    <row r="10" spans="1:60" s="11" customFormat="1" ht="8.25" hidden="1" customHeight="1" thickBot="1" x14ac:dyDescent="0.25">
      <c r="B10" s="96"/>
      <c r="C10" s="96"/>
      <c r="D10" s="96"/>
      <c r="E10" s="62"/>
      <c r="F10" s="62"/>
      <c r="G10" s="62"/>
      <c r="H10" s="13"/>
      <c r="I10" s="13"/>
      <c r="J10" s="13"/>
      <c r="K10" s="13"/>
      <c r="L10" s="13"/>
      <c r="M10" s="13"/>
      <c r="N10" s="37"/>
      <c r="O10" s="38"/>
      <c r="P10" s="39" t="e">
        <f>#REF!</f>
        <v>#REF!</v>
      </c>
      <c r="Q10" s="40" t="e">
        <f>#REF!</f>
        <v>#REF!</v>
      </c>
      <c r="R10" s="40"/>
      <c r="S10" s="40"/>
      <c r="T10" s="41"/>
      <c r="U10" s="41"/>
      <c r="V10" s="41"/>
      <c r="W10" s="141"/>
      <c r="X10" s="112" t="e">
        <f>#REF!</f>
        <v>#REF!</v>
      </c>
      <c r="Y10" s="43"/>
      <c r="Z10" s="108" t="e">
        <f>#REF!</f>
        <v>#REF!</v>
      </c>
      <c r="AA10" s="107" t="e">
        <f>#REF!</f>
        <v>#REF!</v>
      </c>
      <c r="AB10" s="44" t="e">
        <f>#REF!</f>
        <v>#REF!</v>
      </c>
      <c r="AC10" s="44" t="e">
        <f>#REF!</f>
        <v>#REF!</v>
      </c>
      <c r="AD10" s="80" t="e">
        <f>#REF!</f>
        <v>#REF!</v>
      </c>
      <c r="AE10" s="63"/>
      <c r="AF10" s="43"/>
      <c r="AG10" s="43"/>
      <c r="AH10" s="83"/>
      <c r="AI10" s="83"/>
      <c r="AJ10" s="83"/>
      <c r="AK10" s="47"/>
      <c r="AL10" s="46"/>
      <c r="AM10" s="43"/>
      <c r="AN10" s="43"/>
      <c r="AO10" s="43"/>
      <c r="AP10" s="83"/>
      <c r="AQ10" s="83"/>
      <c r="AR10" s="83"/>
      <c r="AS10" s="47"/>
      <c r="AT10" s="49"/>
      <c r="AU10" s="32"/>
      <c r="AV10" s="42"/>
      <c r="AW10" s="45"/>
      <c r="AX10" s="48"/>
    </row>
    <row r="11" spans="1:60" s="11" customFormat="1" ht="14.25" customHeight="1" thickBot="1" x14ac:dyDescent="0.25">
      <c r="A11" s="97"/>
      <c r="B11" s="87" t="s">
        <v>63</v>
      </c>
      <c r="C11" s="87" t="s">
        <v>77</v>
      </c>
      <c r="D11" s="87" t="s">
        <v>50</v>
      </c>
      <c r="E11" s="65" t="s">
        <v>49</v>
      </c>
      <c r="F11" s="65" t="s">
        <v>61</v>
      </c>
      <c r="G11" s="65" t="s">
        <v>34</v>
      </c>
      <c r="H11" s="66" t="s">
        <v>64</v>
      </c>
      <c r="I11" s="66" t="s">
        <v>65</v>
      </c>
      <c r="J11" s="66" t="s">
        <v>66</v>
      </c>
      <c r="K11" s="66" t="s">
        <v>67</v>
      </c>
      <c r="L11" s="66" t="s">
        <v>68</v>
      </c>
      <c r="M11" s="66" t="s">
        <v>80</v>
      </c>
      <c r="N11" s="67" t="s">
        <v>32</v>
      </c>
      <c r="O11" s="68" t="s">
        <v>31</v>
      </c>
      <c r="P11" s="69" t="s">
        <v>69</v>
      </c>
      <c r="Q11" s="70" t="s">
        <v>96</v>
      </c>
      <c r="R11" s="70" t="s">
        <v>111</v>
      </c>
      <c r="S11" s="70" t="s">
        <v>117</v>
      </c>
      <c r="T11" s="71" t="s">
        <v>30</v>
      </c>
      <c r="U11" s="71" t="s">
        <v>98</v>
      </c>
      <c r="V11" s="71" t="s">
        <v>84</v>
      </c>
      <c r="W11" s="143" t="s">
        <v>28</v>
      </c>
      <c r="X11" s="72" t="s">
        <v>88</v>
      </c>
      <c r="Y11" s="73" t="s">
        <v>29</v>
      </c>
      <c r="Z11" s="144" t="s">
        <v>95</v>
      </c>
      <c r="AA11" s="144" t="s">
        <v>25</v>
      </c>
      <c r="AB11" s="72" t="s">
        <v>26</v>
      </c>
      <c r="AC11" s="72" t="s">
        <v>27</v>
      </c>
      <c r="AD11" s="81" t="s">
        <v>70</v>
      </c>
      <c r="AE11" s="79" t="s">
        <v>21</v>
      </c>
      <c r="AF11" s="66" t="s">
        <v>22</v>
      </c>
      <c r="AG11" s="66" t="s">
        <v>23</v>
      </c>
      <c r="AH11" s="84" t="s">
        <v>45</v>
      </c>
      <c r="AI11" s="84" t="s">
        <v>87</v>
      </c>
      <c r="AJ11" s="66" t="s">
        <v>24</v>
      </c>
      <c r="AK11" s="73" t="s">
        <v>94</v>
      </c>
      <c r="AL11" s="66" t="s">
        <v>101</v>
      </c>
      <c r="AM11" s="66" t="s">
        <v>102</v>
      </c>
      <c r="AN11" s="66" t="s">
        <v>71</v>
      </c>
      <c r="AO11" s="66" t="s">
        <v>72</v>
      </c>
      <c r="AP11" s="84" t="s">
        <v>73</v>
      </c>
      <c r="AQ11" s="84" t="s">
        <v>74</v>
      </c>
      <c r="AR11" s="84" t="s">
        <v>75</v>
      </c>
      <c r="AS11" s="73" t="s">
        <v>81</v>
      </c>
      <c r="AT11" s="74" t="s">
        <v>0</v>
      </c>
      <c r="AU11" s="75" t="s">
        <v>20</v>
      </c>
      <c r="AV11" s="71" t="s">
        <v>17</v>
      </c>
      <c r="AW11" s="76" t="s">
        <v>18</v>
      </c>
      <c r="AX11" s="77" t="s">
        <v>19</v>
      </c>
    </row>
    <row r="12" spans="1:60" s="12" customFormat="1" ht="22.5" customHeight="1" thickBot="1" x14ac:dyDescent="0.3">
      <c r="B12" s="101">
        <v>1</v>
      </c>
      <c r="C12" s="101"/>
      <c r="D12" s="101" t="s">
        <v>108</v>
      </c>
      <c r="E12" s="242"/>
      <c r="F12" s="242">
        <v>49</v>
      </c>
      <c r="G12" s="242" t="s">
        <v>165</v>
      </c>
      <c r="H12" s="91" t="s">
        <v>167</v>
      </c>
      <c r="I12" s="91" t="s">
        <v>166</v>
      </c>
      <c r="J12" s="239">
        <v>141.80000000000001</v>
      </c>
      <c r="K12" s="239">
        <v>142.15</v>
      </c>
      <c r="L12" s="243" t="s">
        <v>116</v>
      </c>
      <c r="M12" s="243">
        <v>350</v>
      </c>
      <c r="N12" s="100" t="s">
        <v>105</v>
      </c>
      <c r="O12" s="244"/>
      <c r="P12" s="245" t="s">
        <v>106</v>
      </c>
      <c r="Q12" s="100"/>
      <c r="R12" s="100"/>
      <c r="S12" s="242"/>
      <c r="T12" s="133">
        <v>350</v>
      </c>
      <c r="U12" s="133">
        <v>1</v>
      </c>
      <c r="V12" s="246">
        <v>1</v>
      </c>
      <c r="W12" s="136"/>
      <c r="X12" s="131"/>
      <c r="Y12" s="247"/>
      <c r="Z12" s="248">
        <v>22</v>
      </c>
      <c r="AA12" s="133">
        <v>10</v>
      </c>
      <c r="AB12" s="133"/>
      <c r="AC12" s="133"/>
      <c r="AD12" s="249"/>
      <c r="AE12" s="242" t="s">
        <v>106</v>
      </c>
      <c r="AF12" s="100"/>
      <c r="AG12" s="100"/>
      <c r="AH12" s="244"/>
      <c r="AI12" s="244" t="s">
        <v>106</v>
      </c>
      <c r="AJ12" s="244"/>
      <c r="AK12" s="247"/>
      <c r="AL12" s="242"/>
      <c r="AM12" s="100"/>
      <c r="AN12" s="250" t="s">
        <v>106</v>
      </c>
      <c r="AO12" s="251"/>
      <c r="AP12" s="252"/>
      <c r="AQ12" s="252"/>
      <c r="AR12" s="252"/>
      <c r="AS12" s="253"/>
      <c r="AT12" s="254" t="s">
        <v>157</v>
      </c>
      <c r="AU12" s="254"/>
      <c r="AV12" s="195" t="e">
        <f>IF(T12&gt;0,IF(O12="x",T12*#REF!,IF('Streckenübersicht A49'!P12="x",'Streckenübersicht A49'!T12*'Streckenübersicht A49'!$P$10,IF('Streckenübersicht A49'!Q12="x",'Streckenübersicht A49'!T12*'Streckenübersicht A49'!$Q$10))),0)+Tabelle2[[#This Row],[Forstmulcher]]*$X$10</f>
        <v>#REF!</v>
      </c>
      <c r="AW12" s="171" t="e">
        <f>AD12*$AD$10+AA12*$AA$10+AB12*$AB$10+AC12*$AC$10+Tabelle2[[#This Row],[bis 30]]*$Z$10</f>
        <v>#REF!</v>
      </c>
      <c r="AX12" s="171" t="e">
        <f>IF(OR(AE12="x",AF12="x",AG12="x",AK12="x")=TRUE,1+#REF!/100,1)</f>
        <v>#REF!</v>
      </c>
    </row>
    <row r="13" spans="1:60" s="12" customFormat="1" ht="22.5" customHeight="1" thickBot="1" x14ac:dyDescent="0.3">
      <c r="B13" s="60">
        <v>2</v>
      </c>
      <c r="C13" s="60"/>
      <c r="D13" s="60" t="s">
        <v>108</v>
      </c>
      <c r="E13" s="58"/>
      <c r="F13" s="58">
        <v>49</v>
      </c>
      <c r="G13" s="242" t="s">
        <v>165</v>
      </c>
      <c r="H13" s="91" t="s">
        <v>167</v>
      </c>
      <c r="I13" s="91" t="s">
        <v>166</v>
      </c>
      <c r="J13" s="239">
        <v>142.15</v>
      </c>
      <c r="K13" s="239">
        <v>142.5</v>
      </c>
      <c r="L13" s="98" t="s">
        <v>116</v>
      </c>
      <c r="M13" s="98">
        <v>350</v>
      </c>
      <c r="N13" s="91" t="s">
        <v>105</v>
      </c>
      <c r="O13" s="91"/>
      <c r="P13" s="90" t="s">
        <v>106</v>
      </c>
      <c r="Q13" s="91"/>
      <c r="R13" s="91"/>
      <c r="S13" s="91"/>
      <c r="T13" s="99">
        <v>350</v>
      </c>
      <c r="U13" s="99">
        <v>1</v>
      </c>
      <c r="V13" s="145">
        <v>1</v>
      </c>
      <c r="W13" s="137"/>
      <c r="X13" s="127"/>
      <c r="Y13" s="99"/>
      <c r="Z13" s="134">
        <v>34</v>
      </c>
      <c r="AA13" s="99">
        <v>33</v>
      </c>
      <c r="AB13" s="99">
        <v>5</v>
      </c>
      <c r="AC13" s="99"/>
      <c r="AD13" s="102"/>
      <c r="AE13" s="91" t="s">
        <v>106</v>
      </c>
      <c r="AF13" s="91"/>
      <c r="AG13" s="91"/>
      <c r="AH13" s="78"/>
      <c r="AI13" s="78" t="s">
        <v>106</v>
      </c>
      <c r="AJ13" s="78"/>
      <c r="AK13" s="92"/>
      <c r="AL13" s="90"/>
      <c r="AM13" s="91"/>
      <c r="AN13" s="250" t="s">
        <v>106</v>
      </c>
      <c r="AO13" s="91"/>
      <c r="AP13" s="91"/>
      <c r="AQ13" s="91"/>
      <c r="AR13" s="78"/>
      <c r="AS13" s="92"/>
      <c r="AT13" s="254" t="s">
        <v>157</v>
      </c>
      <c r="AU13" s="60"/>
      <c r="AV13" s="142" t="e">
        <f>IF(T13&gt;0,IF(O13="x",T13*#REF!,IF('Streckenübersicht A49'!P13="x",'Streckenübersicht A49'!T13*'Streckenübersicht A49'!$P$10,IF('Streckenübersicht A49'!Q13="x",'Streckenübersicht A49'!T13*'Streckenübersicht A49'!$Q$10))),0)+Tabelle2[[#This Row],[Forstmulcher]]*$X$10</f>
        <v>#REF!</v>
      </c>
      <c r="AW13" s="25" t="e">
        <f>AD13*$AD$10+AA13*$AA$10+AB13*$AB$10+AC13*$AC$10+Tabelle2[[#This Row],[bis 30]]*$Z$10</f>
        <v>#REF!</v>
      </c>
      <c r="AX13" s="25" t="e">
        <f>IF(OR(AE13="x",AF13="x",AG13="x",AK13="x")=TRUE,1+#REF!/100,1)</f>
        <v>#REF!</v>
      </c>
    </row>
    <row r="14" spans="1:60" s="12" customFormat="1" ht="22.5" customHeight="1" thickBot="1" x14ac:dyDescent="0.3">
      <c r="B14" s="60">
        <v>2</v>
      </c>
      <c r="C14" s="111"/>
      <c r="D14" s="111" t="s">
        <v>108</v>
      </c>
      <c r="E14" s="196"/>
      <c r="F14" s="196">
        <v>49</v>
      </c>
      <c r="G14" s="242" t="s">
        <v>165</v>
      </c>
      <c r="H14" s="91" t="s">
        <v>167</v>
      </c>
      <c r="I14" s="91" t="s">
        <v>166</v>
      </c>
      <c r="J14" s="239">
        <v>142.5</v>
      </c>
      <c r="K14" s="239">
        <v>142.69999999999999</v>
      </c>
      <c r="L14" s="198" t="s">
        <v>116</v>
      </c>
      <c r="M14" s="198">
        <v>200</v>
      </c>
      <c r="N14" s="197" t="s">
        <v>105</v>
      </c>
      <c r="O14" s="197"/>
      <c r="P14" s="199" t="s">
        <v>106</v>
      </c>
      <c r="Q14" s="197"/>
      <c r="R14" s="197"/>
      <c r="S14" s="197"/>
      <c r="T14" s="200">
        <v>200</v>
      </c>
      <c r="U14" s="200">
        <v>1</v>
      </c>
      <c r="V14" s="201">
        <v>1</v>
      </c>
      <c r="W14" s="202"/>
      <c r="X14" s="203"/>
      <c r="Y14" s="197"/>
      <c r="Z14" s="204">
        <v>9</v>
      </c>
      <c r="AA14" s="200">
        <v>12</v>
      </c>
      <c r="AB14" s="200"/>
      <c r="AC14" s="200"/>
      <c r="AD14" s="205"/>
      <c r="AE14" s="197"/>
      <c r="AF14" s="197"/>
      <c r="AG14" s="197"/>
      <c r="AH14" s="206"/>
      <c r="AI14" s="206"/>
      <c r="AJ14" s="206"/>
      <c r="AK14" s="206"/>
      <c r="AL14" s="199"/>
      <c r="AM14" s="197"/>
      <c r="AN14" s="250" t="s">
        <v>106</v>
      </c>
      <c r="AO14" s="91"/>
      <c r="AP14" s="91"/>
      <c r="AQ14" s="91"/>
      <c r="AR14" s="78"/>
      <c r="AS14" s="92"/>
      <c r="AT14" s="254" t="s">
        <v>157</v>
      </c>
      <c r="AU14" s="60"/>
      <c r="AV14" s="50" t="e">
        <f>IF(T14&gt;0,IF(O14="x",T14*#REF!,IF('Streckenübersicht A49'!P14="x",'Streckenübersicht A49'!T14*'Streckenübersicht A49'!$P$10,IF('Streckenübersicht A49'!Q14="x",'Streckenübersicht A49'!T14*'Streckenübersicht A49'!$Q$10))),0)+Tabelle2[[#This Row],[Forstmulcher]]*$X$10</f>
        <v>#REF!</v>
      </c>
      <c r="AW14" s="51" t="e">
        <f>AD14*$AD$10+AA14*$AA$10+AB14*$AB$10+AC14*$AC$10+Tabelle2[[#This Row],[bis 30]]*$Z$10</f>
        <v>#REF!</v>
      </c>
      <c r="AX14" s="51">
        <f>IF(OR(AE14="x",AF14="x",AG14="x",AK14="x")=TRUE,1+#REF!/100,1)</f>
        <v>1</v>
      </c>
    </row>
    <row r="15" spans="1:60" s="12" customFormat="1" ht="22.5" customHeight="1" thickBot="1" x14ac:dyDescent="0.3">
      <c r="B15" s="60">
        <v>3</v>
      </c>
      <c r="C15" s="60"/>
      <c r="D15" s="60" t="s">
        <v>108</v>
      </c>
      <c r="E15" s="58"/>
      <c r="F15" s="58">
        <v>49</v>
      </c>
      <c r="G15" s="242" t="s">
        <v>165</v>
      </c>
      <c r="H15" s="91" t="s">
        <v>166</v>
      </c>
      <c r="I15" s="91" t="s">
        <v>167</v>
      </c>
      <c r="J15" s="239">
        <v>147.19999999999999</v>
      </c>
      <c r="K15" s="239">
        <v>146.30000000000001</v>
      </c>
      <c r="L15" s="98" t="s">
        <v>112</v>
      </c>
      <c r="M15" s="98">
        <v>900</v>
      </c>
      <c r="N15" s="197" t="s">
        <v>105</v>
      </c>
      <c r="O15" s="91"/>
      <c r="P15" s="90" t="s">
        <v>106</v>
      </c>
      <c r="Q15" s="91"/>
      <c r="R15" s="91"/>
      <c r="S15" s="91"/>
      <c r="T15" s="99">
        <v>900</v>
      </c>
      <c r="U15" s="99">
        <v>1</v>
      </c>
      <c r="V15" s="145">
        <v>1</v>
      </c>
      <c r="W15" s="137"/>
      <c r="X15" s="127"/>
      <c r="Y15" s="91"/>
      <c r="Z15" s="105">
        <v>27</v>
      </c>
      <c r="AA15" s="99">
        <v>9</v>
      </c>
      <c r="AB15" s="99"/>
      <c r="AC15" s="99"/>
      <c r="AD15" s="102"/>
      <c r="AE15" s="91" t="s">
        <v>106</v>
      </c>
      <c r="AF15" s="91"/>
      <c r="AG15" s="91"/>
      <c r="AH15" s="78"/>
      <c r="AI15" s="78"/>
      <c r="AJ15" s="78"/>
      <c r="AK15" s="78"/>
      <c r="AL15" s="90"/>
      <c r="AM15" s="91"/>
      <c r="AN15" s="250" t="s">
        <v>106</v>
      </c>
      <c r="AO15" s="91"/>
      <c r="AP15" s="91"/>
      <c r="AQ15" s="91"/>
      <c r="AR15" s="78"/>
      <c r="AS15" s="92"/>
      <c r="AT15" s="254" t="s">
        <v>157</v>
      </c>
      <c r="AU15" s="255"/>
      <c r="AV15" s="52" t="e">
        <f>IF(T15&gt;0,IF(O15="x",T15*#REF!,IF('Streckenübersicht A49'!P15="x",'Streckenübersicht A49'!T15*'Streckenübersicht A49'!$P$10,IF('Streckenübersicht A49'!Q15="x",'Streckenübersicht A49'!T15*'Streckenübersicht A49'!$Q$10))),0)+Tabelle2[[#This Row],[Forstmulcher]]*$X$10</f>
        <v>#REF!</v>
      </c>
      <c r="AW15" s="53" t="e">
        <f>AD15*$AD$10+AA15*$AA$10+AB15*$AB$10+AC15*$AC$10+Tabelle2[[#This Row],[bis 30]]*$Z$10</f>
        <v>#REF!</v>
      </c>
      <c r="AX15" s="53" t="e">
        <f>IF(OR(AE15="x",AF15="x",AG15="x",AK15="x")=TRUE,1+#REF!/100,1)</f>
        <v>#REF!</v>
      </c>
    </row>
    <row r="16" spans="1:60" s="12" customFormat="1" ht="22.5" customHeight="1" thickBot="1" x14ac:dyDescent="0.3">
      <c r="B16" s="60">
        <v>4</v>
      </c>
      <c r="C16" s="60"/>
      <c r="D16" s="60" t="s">
        <v>108</v>
      </c>
      <c r="E16" s="58"/>
      <c r="F16" s="58">
        <v>49</v>
      </c>
      <c r="G16" s="58" t="s">
        <v>112</v>
      </c>
      <c r="H16" s="91" t="s">
        <v>168</v>
      </c>
      <c r="I16" s="91" t="s">
        <v>169</v>
      </c>
      <c r="J16" s="239">
        <v>128.5</v>
      </c>
      <c r="K16" s="239">
        <v>128</v>
      </c>
      <c r="L16" s="198" t="s">
        <v>112</v>
      </c>
      <c r="M16" s="98">
        <v>2000</v>
      </c>
      <c r="N16" s="197" t="s">
        <v>105</v>
      </c>
      <c r="O16" s="91"/>
      <c r="P16" s="90"/>
      <c r="Q16" s="91"/>
      <c r="R16" s="91"/>
      <c r="S16" s="91"/>
      <c r="T16" s="99"/>
      <c r="U16" s="99">
        <v>1</v>
      </c>
      <c r="V16" s="145"/>
      <c r="W16" s="137"/>
      <c r="X16" s="127"/>
      <c r="Y16" s="91"/>
      <c r="Z16" s="134">
        <v>5</v>
      </c>
      <c r="AA16" s="99">
        <v>5</v>
      </c>
      <c r="AB16" s="99">
        <v>2</v>
      </c>
      <c r="AC16" s="99"/>
      <c r="AD16" s="102"/>
      <c r="AE16" s="91"/>
      <c r="AF16" s="91"/>
      <c r="AG16" s="91"/>
      <c r="AH16" s="78"/>
      <c r="AI16" s="78"/>
      <c r="AJ16" s="78"/>
      <c r="AK16" s="78"/>
      <c r="AL16" s="90"/>
      <c r="AM16" s="91"/>
      <c r="AN16" s="250" t="s">
        <v>106</v>
      </c>
      <c r="AO16" s="91"/>
      <c r="AP16" s="91"/>
      <c r="AQ16" s="91"/>
      <c r="AR16" s="78"/>
      <c r="AS16" s="92"/>
      <c r="AT16" s="254" t="s">
        <v>157</v>
      </c>
      <c r="AU16" s="255" t="s">
        <v>170</v>
      </c>
      <c r="AV16" s="142" t="e">
        <f>IF(T16&gt;0,IF(O16="x",T16*#REF!,IF('Streckenübersicht A49'!P16="x",'Streckenübersicht A49'!T16*'Streckenübersicht A49'!$P$10,IF('Streckenübersicht A49'!Q16="x",'Streckenübersicht A49'!T16*'Streckenübersicht A49'!$Q$10))),0)+Tabelle2[[#This Row],[Forstmulcher]]*$X$10</f>
        <v>#REF!</v>
      </c>
      <c r="AW16" s="25" t="e">
        <f>AD16*$AD$10+AA16*$AA$10+AB16*$AB$10+AC16*$AC$10+Tabelle2[[#This Row],[bis 30]]*$Z$10</f>
        <v>#REF!</v>
      </c>
      <c r="AX16" s="25">
        <f>IF(OR(AE16="x",AF16="x",AG16="x",AK16="x")=TRUE,1+#REF!/100,1)</f>
        <v>1</v>
      </c>
    </row>
    <row r="17" spans="2:60" s="12" customFormat="1" ht="22.5" customHeight="1" x14ac:dyDescent="0.25">
      <c r="B17" s="60">
        <v>5</v>
      </c>
      <c r="C17" s="60"/>
      <c r="D17" s="60" t="s">
        <v>108</v>
      </c>
      <c r="E17" s="58"/>
      <c r="F17" s="58">
        <v>49</v>
      </c>
      <c r="G17" s="91"/>
      <c r="H17" s="91"/>
      <c r="I17" s="91"/>
      <c r="J17" s="98"/>
      <c r="K17" s="98"/>
      <c r="L17" s="98"/>
      <c r="M17" s="98"/>
      <c r="N17" s="197" t="s">
        <v>105</v>
      </c>
      <c r="O17" s="91"/>
      <c r="P17" s="90"/>
      <c r="Q17" s="91"/>
      <c r="R17" s="91"/>
      <c r="S17" s="91"/>
      <c r="T17" s="99"/>
      <c r="U17" s="99">
        <v>1</v>
      </c>
      <c r="V17" s="145"/>
      <c r="W17" s="137"/>
      <c r="X17" s="127"/>
      <c r="Y17" s="91"/>
      <c r="Z17" s="105"/>
      <c r="AA17" s="99"/>
      <c r="AB17" s="99"/>
      <c r="AC17" s="99"/>
      <c r="AD17" s="102"/>
      <c r="AE17" s="91"/>
      <c r="AF17" s="91"/>
      <c r="AG17" s="91"/>
      <c r="AH17" s="78"/>
      <c r="AI17" s="78"/>
      <c r="AJ17" s="78"/>
      <c r="AK17" s="78"/>
      <c r="AL17" s="90"/>
      <c r="AM17" s="91"/>
      <c r="AN17" s="147"/>
      <c r="AO17" s="91"/>
      <c r="AP17" s="91"/>
      <c r="AQ17" s="91"/>
      <c r="AR17" s="78"/>
      <c r="AS17" s="92"/>
      <c r="AT17" s="60"/>
      <c r="AU17" s="60"/>
      <c r="AV17" s="88" t="e">
        <f>IF(T17&gt;0,IF(O17="x",T17*#REF!,IF('Streckenübersicht A49'!P17="x",'Streckenübersicht A49'!T17*'Streckenübersicht A49'!$P$10,IF('Streckenübersicht A49'!Q17="x",'Streckenübersicht A49'!T17*'Streckenübersicht A49'!$Q$10))),0)+Tabelle2[[#This Row],[Forstmulcher]]*$X$10</f>
        <v>#REF!</v>
      </c>
      <c r="AW17" s="89" t="e">
        <f>AD17*$AD$10+AA17*$AA$10+AB17*$AB$10+AC17*$AC$10+Tabelle2[[#This Row],[bis 30]]*$Z$10</f>
        <v>#REF!</v>
      </c>
      <c r="AX17" s="25">
        <f>IF(OR(AE17="x",AF17="x",AG17="x",AK17="x")=TRUE,1+#REF!/100,1)</f>
        <v>1</v>
      </c>
    </row>
    <row r="18" spans="2:60" s="12" customFormat="1" ht="22.5" customHeight="1" x14ac:dyDescent="0.25">
      <c r="B18" s="60">
        <v>6</v>
      </c>
      <c r="C18" s="60"/>
      <c r="D18" s="60" t="s">
        <v>108</v>
      </c>
      <c r="E18" s="58"/>
      <c r="F18" s="58">
        <v>49</v>
      </c>
      <c r="G18" s="58"/>
      <c r="H18" s="91"/>
      <c r="I18" s="91"/>
      <c r="J18" s="98"/>
      <c r="K18" s="98"/>
      <c r="L18" s="198"/>
      <c r="M18" s="98"/>
      <c r="N18" s="197" t="s">
        <v>105</v>
      </c>
      <c r="O18" s="91"/>
      <c r="P18" s="90"/>
      <c r="Q18" s="91"/>
      <c r="R18" s="91"/>
      <c r="S18" s="91"/>
      <c r="T18" s="99"/>
      <c r="U18" s="99">
        <v>1</v>
      </c>
      <c r="V18" s="145"/>
      <c r="W18" s="137"/>
      <c r="X18" s="127"/>
      <c r="Y18" s="91"/>
      <c r="Z18" s="105"/>
      <c r="AA18" s="99"/>
      <c r="AB18" s="99"/>
      <c r="AC18" s="99"/>
      <c r="AD18" s="102"/>
      <c r="AE18" s="91"/>
      <c r="AF18" s="91"/>
      <c r="AG18" s="91"/>
      <c r="AH18" s="78"/>
      <c r="AI18" s="78"/>
      <c r="AJ18" s="78"/>
      <c r="AK18" s="78"/>
      <c r="AL18" s="90"/>
      <c r="AM18" s="91"/>
      <c r="AN18" s="147"/>
      <c r="AO18" s="91"/>
      <c r="AP18" s="91"/>
      <c r="AQ18" s="91"/>
      <c r="AR18" s="78"/>
      <c r="AS18" s="92"/>
      <c r="AT18" s="60"/>
      <c r="AU18" s="60"/>
      <c r="AV18" s="52" t="e">
        <f>IF(T18&gt;0,IF(O18="x",T18*#REF!,IF('Streckenübersicht A49'!P18="x",'Streckenübersicht A49'!T18*'Streckenübersicht A49'!$P$10,IF('Streckenübersicht A49'!Q18="x",'Streckenübersicht A49'!T18*'Streckenübersicht A49'!$Q$10))),0)+Tabelle2[[#This Row],[Forstmulcher]]*$X$10</f>
        <v>#REF!</v>
      </c>
      <c r="AW18" s="53" t="e">
        <f>AD18*$AD$10+AA18*$AA$10+AB18*$AB$10+AC18*$AC$10+Tabelle2[[#This Row],[bis 30]]*$Z$10</f>
        <v>#REF!</v>
      </c>
      <c r="AX18" s="53">
        <f>IF(OR(AE18="x",AF18="x",AG18="x",AK18="x")=TRUE,1+#REF!/100,1)</f>
        <v>1</v>
      </c>
    </row>
    <row r="19" spans="2:60" s="12" customFormat="1" ht="22.5" customHeight="1" x14ac:dyDescent="0.25">
      <c r="B19" s="60">
        <v>7</v>
      </c>
      <c r="C19" s="60"/>
      <c r="D19" s="60" t="s">
        <v>108</v>
      </c>
      <c r="E19" s="58"/>
      <c r="F19" s="58">
        <v>49</v>
      </c>
      <c r="G19" s="91"/>
      <c r="H19" s="91"/>
      <c r="I19" s="91"/>
      <c r="J19" s="98"/>
      <c r="K19" s="98"/>
      <c r="L19" s="98"/>
      <c r="M19" s="98"/>
      <c r="N19" s="197" t="s">
        <v>105</v>
      </c>
      <c r="O19" s="91"/>
      <c r="P19" s="90"/>
      <c r="Q19" s="91"/>
      <c r="R19" s="91"/>
      <c r="S19" s="91"/>
      <c r="T19" s="99"/>
      <c r="U19" s="99">
        <v>1</v>
      </c>
      <c r="V19" s="145"/>
      <c r="W19" s="137"/>
      <c r="X19" s="127"/>
      <c r="Y19" s="91"/>
      <c r="Z19" s="134"/>
      <c r="AA19" s="99"/>
      <c r="AB19" s="99"/>
      <c r="AC19" s="99"/>
      <c r="AD19" s="102"/>
      <c r="AE19" s="91"/>
      <c r="AF19" s="91"/>
      <c r="AG19" s="91"/>
      <c r="AH19" s="78"/>
      <c r="AI19" s="78"/>
      <c r="AJ19" s="78"/>
      <c r="AK19" s="78"/>
      <c r="AL19" s="90"/>
      <c r="AM19" s="91"/>
      <c r="AN19" s="147"/>
      <c r="AO19" s="91"/>
      <c r="AP19" s="91"/>
      <c r="AQ19" s="91"/>
      <c r="AR19" s="78"/>
      <c r="AS19" s="92"/>
      <c r="AT19" s="60"/>
      <c r="AU19" s="60"/>
      <c r="AV19" s="142" t="e">
        <f>IF(T19&gt;0,IF(O19="x",T19*#REF!,IF('Streckenübersicht A49'!P19="x",'Streckenübersicht A49'!T19*'Streckenübersicht A49'!$P$10,IF('Streckenübersicht A49'!Q19="x",'Streckenübersicht A49'!T19*'Streckenübersicht A49'!$Q$10))),0)+Tabelle2[[#This Row],[Forstmulcher]]*$X$10</f>
        <v>#REF!</v>
      </c>
      <c r="AW19" s="25" t="e">
        <f>AD19*$AD$10+AA19*$AA$10+AB19*$AB$10+AC19*$AC$10+Tabelle2[[#This Row],[bis 30]]*$Z$10</f>
        <v>#REF!</v>
      </c>
      <c r="AX19" s="25">
        <f>IF(OR(AE19="x",AF19="x",AG19="x",AK19="x")=TRUE,1+#REF!/100,1)</f>
        <v>1</v>
      </c>
    </row>
    <row r="20" spans="2:60" s="12" customFormat="1" ht="22.5" customHeight="1" x14ac:dyDescent="0.25">
      <c r="B20" s="60">
        <v>8</v>
      </c>
      <c r="C20" s="60"/>
      <c r="D20" s="60" t="s">
        <v>108</v>
      </c>
      <c r="E20" s="58"/>
      <c r="F20" s="58">
        <v>49</v>
      </c>
      <c r="G20" s="58"/>
      <c r="H20" s="91"/>
      <c r="I20" s="91"/>
      <c r="J20" s="98"/>
      <c r="K20" s="98"/>
      <c r="L20" s="98"/>
      <c r="M20" s="98"/>
      <c r="N20" s="197" t="s">
        <v>105</v>
      </c>
      <c r="O20" s="91"/>
      <c r="P20" s="90"/>
      <c r="Q20" s="91"/>
      <c r="R20" s="91"/>
      <c r="S20" s="91"/>
      <c r="T20" s="99"/>
      <c r="U20" s="99">
        <v>1</v>
      </c>
      <c r="V20" s="145"/>
      <c r="W20" s="137"/>
      <c r="X20" s="127"/>
      <c r="Y20" s="91"/>
      <c r="Z20" s="134"/>
      <c r="AA20" s="99"/>
      <c r="AB20" s="99"/>
      <c r="AC20" s="99"/>
      <c r="AD20" s="102"/>
      <c r="AE20" s="91"/>
      <c r="AF20" s="91"/>
      <c r="AG20" s="91"/>
      <c r="AH20" s="78"/>
      <c r="AI20" s="78"/>
      <c r="AJ20" s="78"/>
      <c r="AK20" s="78"/>
      <c r="AL20" s="90"/>
      <c r="AM20" s="91"/>
      <c r="AN20" s="147"/>
      <c r="AO20" s="91"/>
      <c r="AP20" s="91"/>
      <c r="AQ20" s="91"/>
      <c r="AR20" s="78"/>
      <c r="AS20" s="92"/>
      <c r="AT20" s="60"/>
      <c r="AU20" s="60"/>
      <c r="AV20" s="109" t="e">
        <f>IF(T20&gt;0,IF(O20="x",T20*#REF!,IF('Streckenübersicht A49'!P20="x",'Streckenübersicht A49'!T20*'Streckenübersicht A49'!$P$10,IF('Streckenübersicht A49'!Q20="x",'Streckenübersicht A49'!T20*'Streckenübersicht A49'!$Q$10))),0)+Tabelle2[[#This Row],[Forstmulcher]]*$X$10</f>
        <v>#REF!</v>
      </c>
      <c r="AW20" s="110" t="e">
        <f>AD20*$AD$10+AA20*$AA$10+AB20*$AB$10+AC20*$AC$10+Tabelle2[[#This Row],[bis 30]]*$Z$10</f>
        <v>#REF!</v>
      </c>
      <c r="AX20" s="110">
        <f>IF(OR(AE20="x",AF20="x",AG20="x",AK20="x")=TRUE,1+#REF!/100,1)</f>
        <v>1</v>
      </c>
    </row>
    <row r="21" spans="2:60" s="12" customFormat="1" ht="22.5" customHeight="1" x14ac:dyDescent="0.25">
      <c r="B21" s="60">
        <v>9</v>
      </c>
      <c r="C21" s="60"/>
      <c r="D21" s="60" t="s">
        <v>108</v>
      </c>
      <c r="E21" s="58"/>
      <c r="F21" s="58">
        <v>49</v>
      </c>
      <c r="G21" s="58"/>
      <c r="H21" s="91"/>
      <c r="I21" s="91"/>
      <c r="J21" s="98"/>
      <c r="K21" s="98"/>
      <c r="L21" s="98"/>
      <c r="M21" s="98"/>
      <c r="N21" s="197" t="s">
        <v>105</v>
      </c>
      <c r="O21" s="91"/>
      <c r="P21" s="90"/>
      <c r="Q21" s="91"/>
      <c r="R21" s="91"/>
      <c r="S21" s="91"/>
      <c r="T21" s="99"/>
      <c r="U21" s="99">
        <v>1</v>
      </c>
      <c r="V21" s="145"/>
      <c r="W21" s="137"/>
      <c r="X21" s="127"/>
      <c r="Y21" s="91"/>
      <c r="Z21" s="134"/>
      <c r="AA21" s="99"/>
      <c r="AB21" s="99"/>
      <c r="AC21" s="99"/>
      <c r="AD21" s="102"/>
      <c r="AE21" s="91"/>
      <c r="AF21" s="91"/>
      <c r="AG21" s="91"/>
      <c r="AH21" s="78"/>
      <c r="AI21" s="78"/>
      <c r="AJ21" s="78"/>
      <c r="AK21" s="78"/>
      <c r="AL21" s="90"/>
      <c r="AM21" s="91"/>
      <c r="AN21" s="147"/>
      <c r="AO21" s="91"/>
      <c r="AP21" s="91"/>
      <c r="AQ21" s="91"/>
      <c r="AR21" s="78"/>
      <c r="AS21" s="92"/>
      <c r="AT21" s="60"/>
      <c r="AU21" s="135"/>
      <c r="AV21" s="142" t="e">
        <f>IF(T21&gt;0,IF(O21="x",T21*#REF!,IF('Streckenübersicht A49'!P21="x",'Streckenübersicht A49'!T21*'Streckenübersicht A49'!$P$10,IF('Streckenübersicht A49'!Q21="x",'Streckenübersicht A49'!T21*'Streckenübersicht A49'!$Q$10))),0)+Tabelle2[[#This Row],[Forstmulcher]]*$X$10</f>
        <v>#REF!</v>
      </c>
      <c r="AW21" s="25" t="e">
        <f>AD21*$AD$10+AA21*$AA$10+AB21*$AB$10+AC21*$AC$10+Tabelle2[[#This Row],[bis 30]]*$Z$10</f>
        <v>#REF!</v>
      </c>
      <c r="AX21" s="25">
        <f>IF(OR(AE21="x",AF21="x",AG21="x",AK21="x")=TRUE,1+#REF!/100,1)</f>
        <v>1</v>
      </c>
    </row>
    <row r="22" spans="2:60" s="12" customFormat="1" ht="22.5" customHeight="1" x14ac:dyDescent="0.25">
      <c r="B22" s="60">
        <v>10</v>
      </c>
      <c r="C22" s="60"/>
      <c r="D22" s="60" t="s">
        <v>108</v>
      </c>
      <c r="E22" s="58"/>
      <c r="F22" s="58">
        <v>49</v>
      </c>
      <c r="G22" s="58"/>
      <c r="H22" s="91"/>
      <c r="I22" s="91"/>
      <c r="J22" s="98"/>
      <c r="K22" s="98"/>
      <c r="L22" s="98"/>
      <c r="M22" s="98"/>
      <c r="N22" s="197" t="s">
        <v>105</v>
      </c>
      <c r="O22" s="91"/>
      <c r="P22" s="90"/>
      <c r="Q22" s="91"/>
      <c r="R22" s="91"/>
      <c r="S22" s="91"/>
      <c r="T22" s="99"/>
      <c r="U22" s="99">
        <v>1</v>
      </c>
      <c r="V22" s="145"/>
      <c r="W22" s="137"/>
      <c r="X22" s="127"/>
      <c r="Y22" s="99"/>
      <c r="Z22" s="134"/>
      <c r="AA22" s="99"/>
      <c r="AB22" s="99"/>
      <c r="AC22" s="99"/>
      <c r="AD22" s="102"/>
      <c r="AE22" s="91"/>
      <c r="AF22" s="91"/>
      <c r="AG22" s="91"/>
      <c r="AH22" s="78"/>
      <c r="AI22" s="78"/>
      <c r="AJ22" s="78"/>
      <c r="AK22" s="92"/>
      <c r="AL22" s="90"/>
      <c r="AM22" s="91"/>
      <c r="AN22" s="147"/>
      <c r="AO22" s="91"/>
      <c r="AP22" s="91"/>
      <c r="AQ22" s="91"/>
      <c r="AR22" s="78"/>
      <c r="AS22" s="92"/>
      <c r="AT22" s="60"/>
      <c r="AU22" s="60"/>
      <c r="AV22" s="142" t="e">
        <f>IF(T22&gt;0,IF(O22="x",T22*#REF!,IF('Streckenübersicht A49'!P22="x",'Streckenübersicht A49'!T22*'Streckenübersicht A49'!$P$10,IF('Streckenübersicht A49'!Q22="x",'Streckenübersicht A49'!T22*'Streckenübersicht A49'!$Q$10))),0)+Tabelle2[[#This Row],[Forstmulcher]]*$X$10</f>
        <v>#REF!</v>
      </c>
      <c r="AW22" s="25" t="e">
        <f>AD22*$AD$10+AA22*$AA$10+AB22*$AB$10+AC22*$AC$10+Tabelle2[[#This Row],[bis 30]]*$Z$10</f>
        <v>#REF!</v>
      </c>
      <c r="AX22" s="25">
        <f>IF(OR(AE22="x",AF22="x",AG22="x",AK22="x")=TRUE,1+#REF!/100,1)</f>
        <v>1</v>
      </c>
    </row>
    <row r="23" spans="2:60" s="12" customFormat="1" ht="22.5" customHeight="1" x14ac:dyDescent="0.25">
      <c r="B23" s="60">
        <v>11</v>
      </c>
      <c r="C23" s="60"/>
      <c r="D23" s="60" t="s">
        <v>108</v>
      </c>
      <c r="E23" s="58"/>
      <c r="F23" s="58">
        <v>49</v>
      </c>
      <c r="G23" s="58"/>
      <c r="H23" s="91"/>
      <c r="I23" s="91"/>
      <c r="J23" s="98"/>
      <c r="K23" s="98"/>
      <c r="L23" s="98"/>
      <c r="M23" s="98"/>
      <c r="N23" s="197" t="s">
        <v>105</v>
      </c>
      <c r="O23" s="91"/>
      <c r="P23" s="90"/>
      <c r="Q23" s="91"/>
      <c r="R23" s="91"/>
      <c r="S23" s="91"/>
      <c r="T23" s="99"/>
      <c r="U23" s="99">
        <v>1</v>
      </c>
      <c r="V23" s="145"/>
      <c r="W23" s="137"/>
      <c r="X23" s="127"/>
      <c r="Y23" s="99"/>
      <c r="Z23" s="134"/>
      <c r="AA23" s="99"/>
      <c r="AB23" s="99"/>
      <c r="AC23" s="99"/>
      <c r="AD23" s="102"/>
      <c r="AE23" s="91"/>
      <c r="AF23" s="91"/>
      <c r="AG23" s="91"/>
      <c r="AH23" s="78"/>
      <c r="AI23" s="78"/>
      <c r="AJ23" s="78"/>
      <c r="AK23" s="92"/>
      <c r="AL23" s="90"/>
      <c r="AM23" s="91"/>
      <c r="AN23" s="147"/>
      <c r="AO23" s="91"/>
      <c r="AP23" s="91"/>
      <c r="AQ23" s="91"/>
      <c r="AR23" s="78"/>
      <c r="AS23" s="92"/>
      <c r="AT23" s="60"/>
      <c r="AU23" s="60"/>
      <c r="AV23" s="142" t="e">
        <f>IF(T23&gt;0,IF(O23="x",T23*#REF!,IF('Streckenübersicht A49'!P23="x",'Streckenübersicht A49'!T23*'Streckenübersicht A49'!$P$10,IF('Streckenübersicht A49'!Q23="x",'Streckenübersicht A49'!T23*'Streckenübersicht A49'!$Q$10))),0)+Tabelle2[[#This Row],[Forstmulcher]]*$X$10</f>
        <v>#REF!</v>
      </c>
      <c r="AW23" s="25" t="e">
        <f>AD23*$AD$10+AA23*$AA$10+AB23*$AB$10+AC23*$AC$10+Tabelle2[[#This Row],[bis 30]]*$Z$10</f>
        <v>#REF!</v>
      </c>
      <c r="AX23" s="25">
        <f>IF(OR(AE23="x",AF23="x",AG23="x",AK23="x")=TRUE,1+#REF!/100,1)</f>
        <v>1</v>
      </c>
    </row>
    <row r="24" spans="2:60" s="12" customFormat="1" ht="22.5" customHeight="1" x14ac:dyDescent="0.25">
      <c r="B24" s="60">
        <v>12</v>
      </c>
      <c r="C24" s="176"/>
      <c r="D24" s="60" t="s">
        <v>108</v>
      </c>
      <c r="E24" s="177"/>
      <c r="F24" s="58">
        <v>49</v>
      </c>
      <c r="G24" s="177"/>
      <c r="H24" s="178"/>
      <c r="I24" s="178"/>
      <c r="J24" s="179"/>
      <c r="K24" s="179"/>
      <c r="L24" s="98"/>
      <c r="M24" s="98"/>
      <c r="N24" s="197" t="s">
        <v>105</v>
      </c>
      <c r="O24" s="178"/>
      <c r="P24" s="180"/>
      <c r="Q24" s="91"/>
      <c r="R24" s="91"/>
      <c r="S24" s="91"/>
      <c r="T24" s="181"/>
      <c r="U24" s="181">
        <v>1</v>
      </c>
      <c r="V24" s="182"/>
      <c r="W24" s="183"/>
      <c r="X24" s="184"/>
      <c r="Y24" s="181"/>
      <c r="Z24" s="185"/>
      <c r="AA24" s="181"/>
      <c r="AB24" s="181"/>
      <c r="AC24" s="181"/>
      <c r="AD24" s="186"/>
      <c r="AE24" s="178"/>
      <c r="AF24" s="178"/>
      <c r="AG24" s="178"/>
      <c r="AH24" s="187"/>
      <c r="AI24" s="187"/>
      <c r="AJ24" s="187"/>
      <c r="AK24" s="188"/>
      <c r="AL24" s="180"/>
      <c r="AM24" s="178"/>
      <c r="AN24" s="192"/>
      <c r="AO24" s="178"/>
      <c r="AP24" s="178"/>
      <c r="AQ24" s="178"/>
      <c r="AR24" s="187"/>
      <c r="AS24" s="188"/>
      <c r="AT24" s="60"/>
      <c r="AU24" s="176"/>
      <c r="AV24" s="190" t="e">
        <f>IF(T24&gt;0,IF(O24="x",T24*#REF!,IF('Streckenübersicht A49'!P24="x",'Streckenübersicht A49'!T24*'Streckenübersicht A49'!$P$10,IF('Streckenübersicht A49'!Q24="x",'Streckenübersicht A49'!T24*'Streckenübersicht A49'!$Q$10))),0)+Tabelle2[[#This Row],[Forstmulcher]]*$X$10</f>
        <v>#REF!</v>
      </c>
      <c r="AW24" s="191" t="e">
        <f>AD24*$AD$10+AA24*$AA$10+AB24*$AB$10+AC24*$AC$10+Tabelle2[[#This Row],[bis 30]]*$Z$10</f>
        <v>#REF!</v>
      </c>
      <c r="AX24" s="191">
        <f>IF(OR(AE24="x",AF24="x",AG24="x",AK24="x")=TRUE,1+#REF!/100,1)</f>
        <v>1</v>
      </c>
    </row>
    <row r="25" spans="2:60" s="12" customFormat="1" ht="22.5" customHeight="1" x14ac:dyDescent="0.25">
      <c r="B25" s="208">
        <v>13</v>
      </c>
      <c r="C25" s="207"/>
      <c r="D25" s="208" t="s">
        <v>108</v>
      </c>
      <c r="E25" s="209"/>
      <c r="F25" s="209">
        <v>49</v>
      </c>
      <c r="G25" s="209"/>
      <c r="H25" s="210"/>
      <c r="I25" s="210"/>
      <c r="J25" s="211"/>
      <c r="K25" s="211"/>
      <c r="L25" s="222"/>
      <c r="M25" s="222"/>
      <c r="N25" s="213" t="s">
        <v>105</v>
      </c>
      <c r="O25" s="210"/>
      <c r="P25" s="212"/>
      <c r="Q25" s="210"/>
      <c r="R25" s="213"/>
      <c r="S25" s="213"/>
      <c r="T25" s="214"/>
      <c r="U25" s="214">
        <v>1</v>
      </c>
      <c r="V25" s="215"/>
      <c r="W25" s="216"/>
      <c r="X25" s="217"/>
      <c r="Y25" s="214"/>
      <c r="Z25" s="218"/>
      <c r="AA25" s="214"/>
      <c r="AB25" s="214"/>
      <c r="AC25" s="214"/>
      <c r="AD25" s="219"/>
      <c r="AE25" s="210"/>
      <c r="AF25" s="210"/>
      <c r="AG25" s="210"/>
      <c r="AH25" s="220"/>
      <c r="AI25" s="220"/>
      <c r="AJ25" s="220"/>
      <c r="AK25" s="221"/>
      <c r="AL25" s="212"/>
      <c r="AM25" s="210"/>
      <c r="AN25" s="223"/>
      <c r="AO25" s="210"/>
      <c r="AP25" s="210"/>
      <c r="AQ25" s="210"/>
      <c r="AR25" s="220"/>
      <c r="AS25" s="221"/>
      <c r="AT25" s="208"/>
      <c r="AU25" s="208"/>
      <c r="AV25" s="193" t="e">
        <f>IF(T25&gt;0,IF(O25="x",T25*#REF!,IF('Streckenübersicht A49'!P25="x",'Streckenübersicht A49'!T25*'Streckenübersicht A49'!$P$10,IF('Streckenübersicht A49'!Q25="x",'Streckenübersicht A49'!T25*'Streckenübersicht A49'!$Q$10))),0)+Tabelle2[[#This Row],[Forstmulcher]]*$X$10</f>
        <v>#REF!</v>
      </c>
      <c r="AW25" s="194" t="e">
        <f>AD25*$AD$10+AA25*$AA$10+AB25*$AB$10+AC25*$AC$10+Tabelle2[[#This Row],[bis 30]]*$Z$10</f>
        <v>#REF!</v>
      </c>
      <c r="AX25" s="194">
        <f>IF(OR(AE25="x",AF25="x",AG25="x",AK25="x")=TRUE,1+#REF!/100,1)</f>
        <v>1</v>
      </c>
    </row>
    <row r="26" spans="2:60" s="12" customFormat="1" ht="22.5" customHeight="1" thickBot="1" x14ac:dyDescent="0.3">
      <c r="B26" s="111">
        <v>14</v>
      </c>
      <c r="C26" s="60"/>
      <c r="D26" s="60" t="s">
        <v>108</v>
      </c>
      <c r="E26" s="58"/>
      <c r="F26" s="58">
        <v>49</v>
      </c>
      <c r="G26" s="58"/>
      <c r="H26" s="91"/>
      <c r="I26" s="91"/>
      <c r="J26" s="98"/>
      <c r="K26" s="98"/>
      <c r="L26" s="98"/>
      <c r="M26" s="98"/>
      <c r="N26" s="91" t="s">
        <v>105</v>
      </c>
      <c r="O26" s="91"/>
      <c r="P26" s="90"/>
      <c r="Q26" s="91"/>
      <c r="R26" s="91"/>
      <c r="S26" s="91"/>
      <c r="T26" s="99"/>
      <c r="U26" s="99">
        <v>1</v>
      </c>
      <c r="V26" s="145"/>
      <c r="W26" s="137"/>
      <c r="X26" s="127"/>
      <c r="Y26" s="99"/>
      <c r="Z26" s="134"/>
      <c r="AA26" s="99"/>
      <c r="AB26" s="99"/>
      <c r="AC26" s="99"/>
      <c r="AD26" s="102"/>
      <c r="AE26" s="91"/>
      <c r="AF26" s="91"/>
      <c r="AG26" s="91"/>
      <c r="AH26" s="78"/>
      <c r="AI26" s="78"/>
      <c r="AJ26" s="78"/>
      <c r="AK26" s="92"/>
      <c r="AL26" s="90"/>
      <c r="AM26" s="55"/>
      <c r="AN26" s="147"/>
      <c r="AO26" s="91"/>
      <c r="AP26" s="91"/>
      <c r="AQ26" s="91"/>
      <c r="AR26" s="78"/>
      <c r="AS26" s="92"/>
      <c r="AT26" s="60"/>
      <c r="AU26" s="60"/>
      <c r="AV26" s="142" t="e">
        <f>IF(T26&gt;0,IF(O26="x",T26*#REF!,IF('Streckenübersicht A49'!P26="x",'Streckenübersicht A49'!T26*'Streckenübersicht A49'!$P$10,IF('Streckenübersicht A49'!Q26="x",'Streckenübersicht A49'!T26*'Streckenübersicht A49'!$Q$10))),0)+Tabelle2[[#This Row],[Forstmulcher]]*$X$10</f>
        <v>#REF!</v>
      </c>
      <c r="AW26" s="25" t="e">
        <f>AD26*$AD$10+AA26*$AA$10+AB26*$AB$10+AC26*$AC$10+Tabelle2[[#This Row],[bis 30]]*$Z$10</f>
        <v>#REF!</v>
      </c>
      <c r="AX26" s="25">
        <f>IF(OR(AE26="x",AF26="x",AG26="x",AK26="x")=TRUE,1+#REF!/100,1)</f>
        <v>1</v>
      </c>
    </row>
    <row r="27" spans="2:60" ht="22.5" customHeight="1" thickBot="1" x14ac:dyDescent="0.25">
      <c r="B27" s="156" t="s">
        <v>33</v>
      </c>
      <c r="C27" s="156"/>
      <c r="D27" s="157"/>
      <c r="E27" s="158"/>
      <c r="F27" s="158"/>
      <c r="G27" s="158"/>
      <c r="H27" s="159"/>
      <c r="I27" s="159"/>
      <c r="J27" s="159"/>
      <c r="K27" s="159"/>
      <c r="L27" s="159"/>
      <c r="M27" s="160"/>
      <c r="N27" s="159"/>
      <c r="O27" s="161"/>
      <c r="P27" s="162"/>
      <c r="Q27" s="159"/>
      <c r="R27" s="159"/>
      <c r="S27" s="159"/>
      <c r="T27" s="163">
        <f>SUBTOTAL(109,Tabelle2[Bearbeitete Fläche])</f>
        <v>1800</v>
      </c>
      <c r="U27" s="159">
        <f>SUBTOTAL(103,Tabelle2[Anzahl Flächen])</f>
        <v>15</v>
      </c>
      <c r="V27" s="163"/>
      <c r="W27" s="159"/>
      <c r="X27" s="163">
        <f>SUBTOTAL(109,Tabelle2[Forstmulcher])</f>
        <v>0</v>
      </c>
      <c r="Y27" s="158"/>
      <c r="Z27" s="164">
        <f>SUBTOTAL(109,Tabelle2[bis 30])</f>
        <v>97</v>
      </c>
      <c r="AA27" s="165">
        <f>SUBTOTAL(109,Tabelle2[30-50])</f>
        <v>69</v>
      </c>
      <c r="AB27" s="166">
        <f>SUBTOTAL(109,Tabelle2[50-75])</f>
        <v>7</v>
      </c>
      <c r="AC27" s="166">
        <f>SUBTOTAL(109,Tabelle2[75-100])</f>
        <v>0</v>
      </c>
      <c r="AD27" s="167">
        <f>SUBTOTAL(109,Tabelle2[100-125])</f>
        <v>0</v>
      </c>
      <c r="AE27" s="158"/>
      <c r="AF27" s="159"/>
      <c r="AG27" s="159"/>
      <c r="AH27" s="159"/>
      <c r="AI27" s="159"/>
      <c r="AJ27" s="159"/>
      <c r="AK27" s="161"/>
      <c r="AL27" s="168"/>
      <c r="AM27" s="158"/>
      <c r="AN27" s="159"/>
      <c r="AO27" s="159"/>
      <c r="AP27" s="159"/>
      <c r="AQ27" s="159"/>
      <c r="AR27" s="159"/>
      <c r="AS27" s="161"/>
      <c r="AT27" s="169"/>
      <c r="AU27" s="169"/>
      <c r="AV27" s="170"/>
      <c r="AW27" s="171"/>
      <c r="AX27" s="172"/>
      <c r="AY27" s="1"/>
      <c r="AZ27" s="1"/>
      <c r="BA27" s="1"/>
      <c r="BB27" s="1"/>
      <c r="BG27" s="1"/>
      <c r="BH27" s="1"/>
    </row>
    <row r="28" spans="2:60" x14ac:dyDescent="0.25">
      <c r="B28" s="2"/>
      <c r="C28" s="2"/>
      <c r="D28" s="2"/>
      <c r="E28" s="2"/>
      <c r="F28" s="2"/>
      <c r="G28" s="2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17"/>
      <c r="U28" s="17"/>
      <c r="V28" s="17"/>
      <c r="X28" s="8"/>
      <c r="Y28" s="8"/>
      <c r="Z28" s="8"/>
      <c r="AA28" s="8"/>
      <c r="AB28" s="35"/>
      <c r="AC28" s="8"/>
      <c r="AD28" s="8"/>
      <c r="AE28" s="21"/>
      <c r="AN28" s="8"/>
      <c r="AO28" s="8"/>
      <c r="AP28" s="8"/>
      <c r="AW28" s="8"/>
      <c r="BB28" s="30"/>
      <c r="BC28" s="8"/>
      <c r="BD28" s="8"/>
      <c r="BE28" s="8"/>
      <c r="BF28" s="8"/>
      <c r="BG28" s="17"/>
      <c r="BH28" s="17"/>
    </row>
    <row r="29" spans="2:60" x14ac:dyDescent="0.25">
      <c r="B29" s="93" t="s">
        <v>110</v>
      </c>
      <c r="C29" s="93"/>
      <c r="D29" s="93"/>
      <c r="E29" s="93"/>
      <c r="F29" s="93"/>
      <c r="G29" s="93"/>
      <c r="H29" s="93"/>
      <c r="I29" s="93"/>
      <c r="J29" s="175" t="s">
        <v>113</v>
      </c>
      <c r="L29" s="94"/>
      <c r="M29" s="94"/>
      <c r="N29" s="93"/>
      <c r="O29" s="93"/>
      <c r="P29" s="93"/>
      <c r="Q29" s="95"/>
      <c r="R29" s="95"/>
      <c r="S29" s="95"/>
      <c r="T29" s="95"/>
      <c r="U29" s="95"/>
      <c r="V29" s="95"/>
      <c r="X29" s="93" t="s">
        <v>90</v>
      </c>
      <c r="AB29" s="1"/>
      <c r="AE29" s="93" t="s">
        <v>93</v>
      </c>
      <c r="AF29" s="1"/>
      <c r="AG29" s="1"/>
      <c r="AR29" s="93" t="s">
        <v>91</v>
      </c>
    </row>
    <row r="30" spans="2:60" s="4" customFormat="1" ht="14.25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4"/>
      <c r="U30" s="14"/>
      <c r="V30" s="14"/>
      <c r="X30" s="1"/>
      <c r="Y30" s="1"/>
      <c r="Z30" s="1"/>
      <c r="AA30" s="1"/>
      <c r="AB30" s="33"/>
      <c r="AC30" s="1"/>
      <c r="AD30" s="1"/>
      <c r="AE30" s="19"/>
      <c r="AN30" s="1"/>
      <c r="AO30" s="1"/>
      <c r="AP30" s="1"/>
      <c r="AW30" s="1"/>
      <c r="BB30" s="27"/>
      <c r="BC30" s="1"/>
      <c r="BD30" s="1"/>
      <c r="BE30" s="1"/>
      <c r="BF30" s="1"/>
      <c r="BG30" s="14"/>
      <c r="BH30" s="14"/>
    </row>
    <row r="31" spans="2:60" x14ac:dyDescent="0.25">
      <c r="B31" s="4"/>
      <c r="C31" s="4"/>
      <c r="D31" s="4"/>
      <c r="E31" s="4"/>
      <c r="F31" s="4"/>
      <c r="G31" s="4"/>
      <c r="H31" s="7"/>
      <c r="I31" s="7"/>
      <c r="J31" s="7"/>
      <c r="K31" s="7"/>
      <c r="L31" s="4"/>
      <c r="M31" s="4"/>
      <c r="N31" s="6"/>
      <c r="O31" s="6"/>
      <c r="P31" s="6"/>
      <c r="Q31" s="6"/>
      <c r="R31" s="6"/>
      <c r="S31" s="6"/>
      <c r="T31" s="18"/>
      <c r="U31" s="18"/>
      <c r="V31" s="18"/>
      <c r="X31" s="18"/>
      <c r="Y31" s="6"/>
      <c r="Z31" s="6"/>
      <c r="AA31" s="6"/>
      <c r="AB31" s="36"/>
      <c r="AC31" s="6"/>
      <c r="AD31" s="6"/>
      <c r="AE31" s="22"/>
      <c r="AG31" s="1"/>
      <c r="AN31" s="6"/>
      <c r="AO31" s="6"/>
      <c r="AP31" s="6"/>
      <c r="AW31" s="6"/>
      <c r="BB31" s="31"/>
      <c r="BC31" s="6"/>
      <c r="BD31" s="4"/>
      <c r="BE31" s="6"/>
      <c r="BF31" s="6"/>
      <c r="BG31" s="18"/>
      <c r="BH31" s="16"/>
    </row>
    <row r="32" spans="2:60" ht="18.75" customHeight="1" x14ac:dyDescent="0.25">
      <c r="AC32" s="14"/>
    </row>
    <row r="33" spans="8:22" ht="18.75" customHeight="1" x14ac:dyDescent="0.25">
      <c r="H33" s="9"/>
      <c r="I33" s="9"/>
      <c r="J33" s="9"/>
      <c r="K33" s="9"/>
      <c r="T33" s="129"/>
      <c r="U33" s="129"/>
      <c r="V33" s="129"/>
    </row>
    <row r="34" spans="8:22" x14ac:dyDescent="0.25">
      <c r="H34" s="9"/>
      <c r="I34" s="9"/>
      <c r="J34" s="9"/>
      <c r="K34" s="9"/>
    </row>
  </sheetData>
  <sheetProtection formatCells="0" formatColumns="0" formatRows="0" insertColumns="0" insertRows="0" deleteColumns="0" deleteRows="0" sort="0" autoFilter="0" pivotTables="0"/>
  <mergeCells count="52">
    <mergeCell ref="H6:I6"/>
    <mergeCell ref="AK6:AK8"/>
    <mergeCell ref="AN6:AN8"/>
    <mergeCell ref="J6:K6"/>
    <mergeCell ref="L6:L9"/>
    <mergeCell ref="R6:R8"/>
    <mergeCell ref="AG6:AG8"/>
    <mergeCell ref="AI6:AI8"/>
    <mergeCell ref="AH6:AH8"/>
    <mergeCell ref="AE5:AK5"/>
    <mergeCell ref="N7:N8"/>
    <mergeCell ref="U6:U8"/>
    <mergeCell ref="V6:V8"/>
    <mergeCell ref="X6:X8"/>
    <mergeCell ref="Z5:AD5"/>
    <mergeCell ref="AA6:AA8"/>
    <mergeCell ref="AE6:AE8"/>
    <mergeCell ref="AF6:AF8"/>
    <mergeCell ref="AB6:AB8"/>
    <mergeCell ref="AD6:AD8"/>
    <mergeCell ref="O7:O8"/>
    <mergeCell ref="N6:O6"/>
    <mergeCell ref="Z6:Z8"/>
    <mergeCell ref="AJ6:AJ8"/>
    <mergeCell ref="S6:S8"/>
    <mergeCell ref="B6:B9"/>
    <mergeCell ref="AV6:AV7"/>
    <mergeCell ref="C6:C9"/>
    <mergeCell ref="P5:Y5"/>
    <mergeCell ref="Y6:Y8"/>
    <mergeCell ref="W6:W8"/>
    <mergeCell ref="AC6:AC8"/>
    <mergeCell ref="P6:P8"/>
    <mergeCell ref="Q6:Q8"/>
    <mergeCell ref="T6:T8"/>
    <mergeCell ref="AR6:AR8"/>
    <mergeCell ref="M6:M8"/>
    <mergeCell ref="D6:D9"/>
    <mergeCell ref="E6:E9"/>
    <mergeCell ref="F6:F9"/>
    <mergeCell ref="G6:G9"/>
    <mergeCell ref="AX6:AX7"/>
    <mergeCell ref="AP6:AP8"/>
    <mergeCell ref="AQ6:AQ8"/>
    <mergeCell ref="AS6:AS8"/>
    <mergeCell ref="AT5:AT8"/>
    <mergeCell ref="AW6:AW7"/>
    <mergeCell ref="AU5:AU9"/>
    <mergeCell ref="AL5:AS5"/>
    <mergeCell ref="AL6:AL8"/>
    <mergeCell ref="AM6:AM8"/>
    <mergeCell ref="AO6:AO8"/>
  </mergeCells>
  <phoneticPr fontId="26" type="noConversion"/>
  <dataValidations count="12">
    <dataValidation type="list" allowBlank="1" showInputMessage="1" showErrorMessage="1" sqref="AN11" xr:uid="{00000000-0002-0000-0000-000000000000}">
      <formula1>"Alsfeld,Langenselbold"</formula1>
    </dataValidation>
    <dataValidation type="list" allowBlank="1" showInputMessage="1" showErrorMessage="1" sqref="S12:S26 O12:Q26 AE12:AS26" xr:uid="{00000000-0002-0000-0000-000001000000}">
      <formula1>"x"</formula1>
    </dataValidation>
    <dataValidation type="whole" allowBlank="1" showInputMessage="1" showErrorMessage="1" sqref="Y11:Y26" xr:uid="{00000000-0002-0000-0000-000002000000}">
      <formula1>0</formula1>
      <formula2>100</formula2>
    </dataValidation>
    <dataValidation type="whole" allowBlank="1" showInputMessage="1" showErrorMessage="1" sqref="T11:U26" xr:uid="{00000000-0002-0000-0000-000003000000}">
      <formula1>0</formula1>
      <formula2>100000</formula2>
    </dataValidation>
    <dataValidation type="decimal" allowBlank="1" showInputMessage="1" showErrorMessage="1" sqref="V11:W26" xr:uid="{00000000-0002-0000-0000-000004000000}">
      <formula1>0</formula1>
      <formula2>150</formula2>
    </dataValidation>
    <dataValidation type="whole" allowBlank="1" showInputMessage="1" showErrorMessage="1" sqref="X11:X26" xr:uid="{00000000-0002-0000-0000-000005000000}">
      <formula1>0</formula1>
      <formula2>20000</formula2>
    </dataValidation>
    <dataValidation type="whole" allowBlank="1" showInputMessage="1" showErrorMessage="1" sqref="Z11:AD26" xr:uid="{00000000-0002-0000-0000-000006000000}">
      <formula1>1</formula1>
      <formula2>500</formula2>
    </dataValidation>
    <dataValidation type="list" allowBlank="1" showInputMessage="1" showErrorMessage="1" sqref="N11:N26" xr:uid="{00000000-0002-0000-0000-000007000000}">
      <formula1>"L,R"</formula1>
    </dataValidation>
    <dataValidation type="list" allowBlank="1" showInputMessage="1" showErrorMessage="1" sqref="D11:D26" xr:uid="{DED84A2B-4107-4282-BDF2-128DB28A3776}">
      <formula1>"Baunatal"</formula1>
    </dataValidation>
    <dataValidation type="list" allowBlank="1" showInputMessage="1" showErrorMessage="1" sqref="R11:S11" xr:uid="{F8CEA59D-2DC3-4702-B432-B58D5EED1106}">
      <formula1>"00.00.0001, 00.00.0002"</formula1>
    </dataValidation>
    <dataValidation type="list" allowBlank="1" showInputMessage="1" showErrorMessage="1" sqref="R12:R14 R18:R26" xr:uid="{C45AE97B-54FE-4072-A763-FCA854D7FF33}">
      <formula1>"00.02.0001, 00.02.0002, 00.02.0003"</formula1>
    </dataValidation>
    <dataValidation type="list" allowBlank="1" showInputMessage="1" showErrorMessage="1" sqref="R15:R17" xr:uid="{9DAB1FF6-7A73-4286-856B-37C94B5ACA2A}">
      <formula1>"00.02.0001, 00.02.0002, 00.02.0003, 00.02.0004"</formula1>
    </dataValidation>
  </dataValidations>
  <pageMargins left="0.39370078740157483" right="0.39370078740157483" top="0.27559055118110237" bottom="1.1417322834645669" header="0.23622047244094491" footer="0.31496062992125984"/>
  <pageSetup paperSize="8" scale="52" fitToHeight="12" orientation="landscape" r:id="rId1"/>
  <headerFooter differentFirst="1">
    <oddFooter xml:space="preserve">&amp;L&amp;14______________________________________________________________________________________________________________________________________________________________________________________
&amp;R&amp;P/&amp;N                          </oddFooter>
    <firstHeader>&amp;R&amp;G</firstHeader>
  </headerFooter>
  <legacyDrawing r:id="rId2"/>
  <legacyDrawingHF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b13619-0f75-4d22-b895-df00d6d33e00" xsi:nil="true"/>
    <lcf76f155ced4ddcb4097134ff3c332f xmlns="a2987089-3a59-414e-9173-36174001744b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Q z 0 1 V 8 V j f M K l A A A A 9 w A A A B I A H A B D b 2 5 m a W c v U G F j a 2 F n Z S 5 4 b W w g o h g A K K A U A A A A A A A A A A A A A A A A A A A A A A A A A A A A h Y + 7 D o I w G I V f h X S n N x w M + S m D u k l i Y m J c m 1 K h E Y q h x f J u D j 6 S r y D G 6 + Z 4 v v M N 5 9 w u V 8 j H t o n O u n e m s x l i m K J I W 9 W V x l Y Z G v w h n q N c w E a q o 6 x 0 N M n W p a M r M 1 R 7 f 0 o J C S H g k O C u r w i n l J F 9 s d 6 q W r c S f W T z X 4 6 N d V 5 a p Z G A 3 X O M 4 J i x G e a c J 5 g C e V M o j P 0 a f B r 8 a H 8 g L I b G D 7 0 W p Y 6 X K y D v C O R 1 Q t w B U E s D B B Q A A g A I A E M 9 N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P T V X K I p H u A 4 A A A A R A A A A E w A c A E Z v c m 1 1 b G F z L 1 N l Y 3 R p b 2 4 x L m 0 g o h g A K K A U A A A A A A A A A A A A A A A A A A A A A A A A A A A A K 0 5 N L s n M z 1 M I h t C G 1 g B Q S w E C L Q A U A A I A C A B D P T V X x W N 8 w q U A A A D 3 A A A A E g A A A A A A A A A A A A A A A A A A A A A A Q 2 9 u Z m l n L 1 B h Y 2 t h Z 2 U u e G 1 s U E s B A i 0 A F A A C A A g A Q z 0 1 V w / K 6 a u k A A A A 6 Q A A A B M A A A A A A A A A A A A A A A A A 8 Q A A A F t D b 2 5 0 Z W 5 0 X 1 R 5 c G V z X S 5 4 b W x Q S w E C L Q A U A A I A C A B D P T V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M c 3 q t 3 b 9 0 O 4 D S r O n z 1 R i Q A A A A A C A A A A A A A D Z g A A w A A A A B A A A A C V j W F P Y Q P U 2 N 9 j h g a J P n 6 x A A A A A A S A A A C g A A A A E A A A A D v n Z m 1 4 M X r q 6 3 h B v y K o v i h Q A A A A Q t l X K Q k 4 6 + M j e g U W U M 6 s Z 3 6 F 6 Q 0 B Y t v 2 i 4 d X q l W 1 I 1 K u R a j s a V q f e H / 9 i R / q Z B A n v u t S s 6 8 u p C 6 E O k n B J G O P i D 7 I 9 7 9 n X m y p q f Q z p T K Z E j A U A A A A X v L 2 h 4 n d 8 5 s N 2 D Y q L f j m p E r l B N 8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79849F8BFB63488DC8B2DF0C224252" ma:contentTypeVersion="15" ma:contentTypeDescription="Ein neues Dokument erstellen." ma:contentTypeScope="" ma:versionID="62d8bf0f2795ad1fd1b233cf241e11b9">
  <xsd:schema xmlns:xsd="http://www.w3.org/2001/XMLSchema" xmlns:xs="http://www.w3.org/2001/XMLSchema" xmlns:p="http://schemas.microsoft.com/office/2006/metadata/properties" xmlns:ns2="a2987089-3a59-414e-9173-36174001744b" xmlns:ns3="92b13619-0f75-4d22-b895-df00d6d33e00" targetNamespace="http://schemas.microsoft.com/office/2006/metadata/properties" ma:root="true" ma:fieldsID="ae1b44f717c4f8e0e0e0369c53779298" ns2:_="" ns3:_="">
    <xsd:import namespace="a2987089-3a59-414e-9173-36174001744b"/>
    <xsd:import namespace="92b13619-0f75-4d22-b895-df00d6d33e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87089-3a59-414e-9173-3617400174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13619-0f75-4d22-b895-df00d6d33e0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9d93c25-d377-4f1b-a04b-f3e7036a948c}" ma:internalName="TaxCatchAll" ma:showField="CatchAllData" ma:web="92b13619-0f75-4d22-b895-df00d6d33e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AB8E9-4F7F-4360-8783-32923DA69D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4D0C0-E7F1-450F-BBD8-EE1C18B4C5D1}">
  <ds:schemaRefs>
    <ds:schemaRef ds:uri="http://schemas.microsoft.com/office/2006/metadata/properties"/>
    <ds:schemaRef ds:uri="http://www.w3.org/2000/xmlns/"/>
    <ds:schemaRef ds:uri="92b13619-0f75-4d22-b895-df00d6d33e00"/>
    <ds:schemaRef ds:uri="http://www.w3.org/2001/XMLSchema-instance"/>
    <ds:schemaRef ds:uri="a2987089-3a59-414e-9173-36174001744b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C6722C0-CC8E-4F0D-8020-D19FFEE7B20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D4EC3FA-43C3-461B-8CD5-1EB171E58DEE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a2987089-3a59-414e-9173-36174001744b"/>
    <ds:schemaRef ds:uri="92b13619-0f75-4d22-b895-df00d6d33e00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Streckenübersicht A7</vt:lpstr>
      <vt:lpstr>Streckenübersicht A44</vt:lpstr>
      <vt:lpstr>Streckenübersicht A49</vt:lpstr>
      <vt:lpstr>'Streckenübersicht A44'!Drucktitel</vt:lpstr>
      <vt:lpstr>'Streckenübersicht A49'!Drucktitel</vt:lpstr>
      <vt:lpstr>'Streckenübersicht A7'!Drucktitel</vt:lpstr>
    </vt:vector>
  </TitlesOfParts>
  <Company>HSVV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Kohlmann</dc:creator>
  <cp:lastModifiedBy>Kieske, Maximilian</cp:lastModifiedBy>
  <cp:lastPrinted>2023-10-13T07:39:28Z</cp:lastPrinted>
  <dcterms:created xsi:type="dcterms:W3CDTF">2013-02-20T12:50:41Z</dcterms:created>
  <dcterms:modified xsi:type="dcterms:W3CDTF">2026-08-06T09:05:20Z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0x0101006F79849F8BFB63488DC8B2DF0C224252</vt:lpwstr>
  </property>
  <property fmtid="{D5CDD505-2E9C-101B-9397-08002B2CF9AE}" pid="3" name="Order">
    <vt:r8>12265600</vt:r8>
  </property>
  <property fmtid="{D5CDD505-2E9C-101B-9397-08002B2CF9AE}" pid="4" name="MediaServiceImageTags">
    <vt:lpwstr/>
  </property>
</Properties>
</file>